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6380" windowHeight="8130" tabRatio="500" activeTab="3"/>
  </bookViews>
  <sheets>
    <sheet name="Work" sheetId="2" r:id="rId1"/>
    <sheet name="Statistiche" sheetId="3" r:id="rId2"/>
    <sheet name="Grafici" sheetId="4" r:id="rId3"/>
    <sheet name="Regression" sheetId="5" r:id="rId4"/>
    <sheet name="RegressionExcel" sheetId="6" r:id="rId5"/>
    <sheet name="RegressionTO" sheetId="7" r:id="rId6"/>
  </sheets>
  <calcPr calcId="145621" iterateDelta="1E-4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E15" i="2" l="1"/>
  <c r="B27" i="6"/>
  <c r="B28" i="6" s="1"/>
  <c r="B24" i="6"/>
  <c r="B23" i="6"/>
  <c r="B22" i="6"/>
  <c r="B21" i="6"/>
  <c r="B20" i="6"/>
  <c r="B25" i="6" s="1"/>
  <c r="D12" i="3"/>
  <c r="D11" i="3"/>
  <c r="C11" i="3"/>
  <c r="D9" i="3"/>
  <c r="C9" i="3"/>
  <c r="B9" i="3"/>
  <c r="D8" i="3"/>
  <c r="C8" i="3"/>
  <c r="B8" i="3"/>
  <c r="D7" i="3"/>
  <c r="C7" i="3"/>
  <c r="B7" i="3"/>
  <c r="D6" i="3"/>
  <c r="C6" i="3"/>
  <c r="B6" i="3"/>
  <c r="D5" i="3"/>
  <c r="C5" i="3"/>
  <c r="B5" i="3"/>
  <c r="D4" i="3"/>
  <c r="C4" i="3"/>
  <c r="B4" i="3"/>
  <c r="D3" i="3"/>
  <c r="C3" i="3"/>
  <c r="B3" i="3"/>
  <c r="D2" i="3"/>
  <c r="C2" i="3"/>
  <c r="B2" i="3"/>
  <c r="H16" i="2"/>
  <c r="C16" i="7" s="1"/>
  <c r="E16" i="7" s="1"/>
  <c r="E16" i="2"/>
  <c r="G16" i="2" s="1"/>
  <c r="H15" i="2"/>
  <c r="C15" i="7" s="1"/>
  <c r="E15" i="7" s="1"/>
  <c r="G15" i="2"/>
  <c r="H14" i="2"/>
  <c r="C14" i="6" s="1"/>
  <c r="F14" i="2"/>
  <c r="B14" i="6" s="1"/>
  <c r="E14" i="2"/>
  <c r="G14" i="2" s="1"/>
  <c r="H13" i="2"/>
  <c r="C13" i="6" s="1"/>
  <c r="E13" i="2"/>
  <c r="G13" i="2" s="1"/>
  <c r="H12" i="2"/>
  <c r="C12" i="7" s="1"/>
  <c r="E12" i="7" s="1"/>
  <c r="E12" i="2"/>
  <c r="G12" i="2" s="1"/>
  <c r="H11" i="2"/>
  <c r="C11" i="7" s="1"/>
  <c r="E11" i="7" s="1"/>
  <c r="E11" i="2"/>
  <c r="G11" i="2" s="1"/>
  <c r="H10" i="2"/>
  <c r="C10" i="6" s="1"/>
  <c r="E10" i="2"/>
  <c r="G10" i="2" s="1"/>
  <c r="H9" i="2"/>
  <c r="C9" i="6" s="1"/>
  <c r="F9" i="2"/>
  <c r="B9" i="7" s="1"/>
  <c r="E9" i="2"/>
  <c r="G9" i="2" s="1"/>
  <c r="H8" i="2"/>
  <c r="C8" i="7" s="1"/>
  <c r="E8" i="7" s="1"/>
  <c r="E8" i="2"/>
  <c r="G8" i="2" s="1"/>
  <c r="H7" i="2"/>
  <c r="C7" i="7" s="1"/>
  <c r="E7" i="7" s="1"/>
  <c r="E7" i="2"/>
  <c r="G7" i="2" s="1"/>
  <c r="H6" i="2"/>
  <c r="C6" i="6" s="1"/>
  <c r="E6" i="2"/>
  <c r="G6" i="2" s="1"/>
  <c r="H5" i="2"/>
  <c r="C5" i="6" s="1"/>
  <c r="E5" i="2"/>
  <c r="G5" i="2" s="1"/>
  <c r="H4" i="2"/>
  <c r="C4" i="7" s="1"/>
  <c r="E4" i="7" s="1"/>
  <c r="E4" i="2"/>
  <c r="G4" i="2" s="1"/>
  <c r="H3" i="2"/>
  <c r="C3" i="7" s="1"/>
  <c r="E3" i="7" s="1"/>
  <c r="G3" i="2"/>
  <c r="E3" i="2"/>
  <c r="F3" i="2" s="1"/>
  <c r="H2" i="2"/>
  <c r="C2" i="6" s="1"/>
  <c r="F2" i="2"/>
  <c r="B2" i="6" s="1"/>
  <c r="E2" i="2"/>
  <c r="B26" i="6" l="1"/>
  <c r="F15" i="2"/>
  <c r="B15" i="7" s="1"/>
  <c r="F15" i="7" s="1"/>
  <c r="F13" i="2"/>
  <c r="B13" i="7" s="1"/>
  <c r="D13" i="7" s="1"/>
  <c r="F6" i="2"/>
  <c r="B6" i="6" s="1"/>
  <c r="F4" i="2"/>
  <c r="B4" i="7" s="1"/>
  <c r="D4" i="7" s="1"/>
  <c r="F7" i="2"/>
  <c r="B7" i="7" s="1"/>
  <c r="F7" i="7" s="1"/>
  <c r="F10" i="2"/>
  <c r="B10" i="6" s="1"/>
  <c r="E13" i="3"/>
  <c r="F11" i="2"/>
  <c r="B11" i="7" s="1"/>
  <c r="F11" i="7" s="1"/>
  <c r="F8" i="2"/>
  <c r="B8" i="7" s="1"/>
  <c r="D8" i="7" s="1"/>
  <c r="F12" i="2"/>
  <c r="B12" i="7" s="1"/>
  <c r="F16" i="2"/>
  <c r="B16" i="7" s="1"/>
  <c r="D16" i="7" s="1"/>
  <c r="D9" i="7"/>
  <c r="B3" i="7"/>
  <c r="B3" i="6"/>
  <c r="B3" i="5"/>
  <c r="D15" i="7"/>
  <c r="F12" i="7"/>
  <c r="D12" i="7"/>
  <c r="F5" i="2"/>
  <c r="E12" i="3"/>
  <c r="B9" i="5"/>
  <c r="B9" i="6"/>
  <c r="B11" i="6"/>
  <c r="B13" i="6"/>
  <c r="C2" i="7"/>
  <c r="C6" i="7"/>
  <c r="E6" i="7" s="1"/>
  <c r="C10" i="7"/>
  <c r="E10" i="7" s="1"/>
  <c r="C14" i="7"/>
  <c r="E14" i="7" s="1"/>
  <c r="E2" i="3"/>
  <c r="E3" i="3"/>
  <c r="E4" i="3"/>
  <c r="E5" i="3"/>
  <c r="E6" i="3"/>
  <c r="E7" i="3"/>
  <c r="E8" i="3"/>
  <c r="E9" i="3"/>
  <c r="C2" i="5"/>
  <c r="C4" i="5"/>
  <c r="C6" i="5"/>
  <c r="C8" i="5"/>
  <c r="C10" i="5"/>
  <c r="C12" i="5"/>
  <c r="C14" i="5"/>
  <c r="C16" i="5"/>
  <c r="C4" i="6"/>
  <c r="C8" i="6"/>
  <c r="C12" i="6"/>
  <c r="C16" i="6"/>
  <c r="B2" i="7"/>
  <c r="C5" i="7"/>
  <c r="E5" i="7" s="1"/>
  <c r="B6" i="7"/>
  <c r="C9" i="7"/>
  <c r="E9" i="7" s="1"/>
  <c r="B10" i="7"/>
  <c r="C13" i="7"/>
  <c r="E13" i="7" s="1"/>
  <c r="B14" i="7"/>
  <c r="G2" i="2"/>
  <c r="E11" i="3"/>
  <c r="B2" i="5"/>
  <c r="B6" i="5"/>
  <c r="B8" i="5"/>
  <c r="B10" i="5"/>
  <c r="B14" i="5"/>
  <c r="B16" i="5"/>
  <c r="B8" i="6"/>
  <c r="B12" i="6"/>
  <c r="C3" i="5"/>
  <c r="C5" i="5"/>
  <c r="C7" i="5"/>
  <c r="C9" i="5"/>
  <c r="C11" i="5"/>
  <c r="C13" i="5"/>
  <c r="C15" i="5"/>
  <c r="C3" i="6"/>
  <c r="C7" i="6"/>
  <c r="C11" i="6"/>
  <c r="C15" i="6"/>
  <c r="B7" i="5" l="1"/>
  <c r="B12" i="5"/>
  <c r="B13" i="5"/>
  <c r="F4" i="7"/>
  <c r="B16" i="6"/>
  <c r="B15" i="6"/>
  <c r="B15" i="5"/>
  <c r="F8" i="7"/>
  <c r="B4" i="6"/>
  <c r="D11" i="7"/>
  <c r="B4" i="5"/>
  <c r="B7" i="6"/>
  <c r="D7" i="7"/>
  <c r="B11" i="5"/>
  <c r="F16" i="7"/>
  <c r="C17" i="6"/>
  <c r="F13" i="7"/>
  <c r="C18" i="6"/>
  <c r="D6" i="7"/>
  <c r="F6" i="7"/>
  <c r="K3" i="2"/>
  <c r="K4" i="2"/>
  <c r="K2" i="2"/>
  <c r="D3" i="7"/>
  <c r="F3" i="7"/>
  <c r="D10" i="7"/>
  <c r="F10" i="7"/>
  <c r="D2" i="7"/>
  <c r="F2" i="7"/>
  <c r="C17" i="5"/>
  <c r="C18" i="5"/>
  <c r="E2" i="7"/>
  <c r="C17" i="7"/>
  <c r="C18" i="7"/>
  <c r="B5" i="7"/>
  <c r="B18" i="7" s="1"/>
  <c r="B5" i="6"/>
  <c r="B5" i="5"/>
  <c r="F9" i="7"/>
  <c r="D14" i="7"/>
  <c r="F14" i="7"/>
  <c r="B18" i="5" l="1"/>
  <c r="B18" i="6"/>
  <c r="C19" i="6"/>
  <c r="B17" i="6"/>
  <c r="K5" i="2"/>
  <c r="B17" i="7"/>
  <c r="B19" i="7" s="1"/>
  <c r="C19" i="5"/>
  <c r="F5" i="7"/>
  <c r="F18" i="7" s="1"/>
  <c r="D5" i="7"/>
  <c r="D17" i="7" s="1"/>
  <c r="E17" i="7"/>
  <c r="E18" i="7"/>
  <c r="C19" i="7"/>
  <c r="B17" i="5"/>
  <c r="B19" i="5" s="1"/>
  <c r="B19" i="6" l="1"/>
  <c r="F17" i="7"/>
  <c r="F19" i="7" s="1"/>
  <c r="E19" i="7"/>
  <c r="D12" i="5"/>
  <c r="D6" i="5"/>
  <c r="D8" i="5"/>
  <c r="D15" i="5"/>
  <c r="D3" i="5"/>
  <c r="D16" i="5"/>
  <c r="D11" i="5"/>
  <c r="D14" i="5"/>
  <c r="D13" i="5"/>
  <c r="D9" i="5"/>
  <c r="D7" i="5"/>
  <c r="D10" i="5"/>
  <c r="D4" i="5"/>
  <c r="D2" i="5"/>
  <c r="D5" i="5"/>
  <c r="E6" i="5"/>
  <c r="G6" i="5" s="1"/>
  <c r="E15" i="5"/>
  <c r="G15" i="5" s="1"/>
  <c r="E16" i="5"/>
  <c r="G16" i="5" s="1"/>
  <c r="E4" i="5"/>
  <c r="G4" i="5" s="1"/>
  <c r="E10" i="5"/>
  <c r="G10" i="5" s="1"/>
  <c r="E7" i="5"/>
  <c r="G7" i="5" s="1"/>
  <c r="E9" i="5"/>
  <c r="G9" i="5" s="1"/>
  <c r="E8" i="5"/>
  <c r="G8" i="5" s="1"/>
  <c r="E5" i="5"/>
  <c r="G5" i="5" s="1"/>
  <c r="E12" i="5"/>
  <c r="G12" i="5" s="1"/>
  <c r="E2" i="5"/>
  <c r="E14" i="5"/>
  <c r="G14" i="5" s="1"/>
  <c r="E3" i="5"/>
  <c r="G3" i="5" s="1"/>
  <c r="E11" i="5"/>
  <c r="G11" i="5" s="1"/>
  <c r="E13" i="5"/>
  <c r="G13" i="5" s="1"/>
  <c r="D18" i="7"/>
  <c r="D19" i="7" s="1"/>
  <c r="B20" i="7" l="1"/>
  <c r="G11" i="7" s="1"/>
  <c r="H13" i="5"/>
  <c r="F13" i="5"/>
  <c r="F12" i="5"/>
  <c r="H12" i="5"/>
  <c r="F10" i="5"/>
  <c r="H10" i="5"/>
  <c r="F4" i="5"/>
  <c r="H4" i="5"/>
  <c r="H3" i="5"/>
  <c r="F3" i="5"/>
  <c r="E18" i="5"/>
  <c r="E17" i="5"/>
  <c r="G2" i="5"/>
  <c r="D17" i="5"/>
  <c r="F2" i="5"/>
  <c r="D18" i="5"/>
  <c r="H2" i="5"/>
  <c r="H9" i="5"/>
  <c r="F9" i="5"/>
  <c r="F16" i="5"/>
  <c r="H16" i="5"/>
  <c r="F6" i="5"/>
  <c r="H6" i="5"/>
  <c r="F14" i="5"/>
  <c r="H14" i="5"/>
  <c r="H15" i="5"/>
  <c r="F15" i="5"/>
  <c r="H5" i="5"/>
  <c r="F5" i="5"/>
  <c r="H7" i="5"/>
  <c r="F7" i="5"/>
  <c r="H11" i="5"/>
  <c r="F11" i="5"/>
  <c r="F8" i="5"/>
  <c r="H8" i="5"/>
  <c r="G8" i="7" l="1"/>
  <c r="J8" i="7" s="1"/>
  <c r="G2" i="7"/>
  <c r="H2" i="7" s="1"/>
  <c r="G9" i="7"/>
  <c r="J9" i="7" s="1"/>
  <c r="G7" i="7"/>
  <c r="J7" i="7" s="1"/>
  <c r="G5" i="7"/>
  <c r="J5" i="7" s="1"/>
  <c r="G3" i="7"/>
  <c r="J3" i="7" s="1"/>
  <c r="G6" i="7"/>
  <c r="H6" i="7" s="1"/>
  <c r="I6" i="7" s="1"/>
  <c r="G12" i="7"/>
  <c r="H12" i="7" s="1"/>
  <c r="I12" i="7" s="1"/>
  <c r="G14" i="7"/>
  <c r="H14" i="7" s="1"/>
  <c r="I14" i="7" s="1"/>
  <c r="G4" i="7"/>
  <c r="H4" i="7" s="1"/>
  <c r="I4" i="7" s="1"/>
  <c r="B23" i="7"/>
  <c r="G15" i="7"/>
  <c r="J15" i="7" s="1"/>
  <c r="G10" i="7"/>
  <c r="J10" i="7" s="1"/>
  <c r="G13" i="7"/>
  <c r="H13" i="7" s="1"/>
  <c r="I13" i="7" s="1"/>
  <c r="G16" i="7"/>
  <c r="H16" i="7" s="1"/>
  <c r="I16" i="7" s="1"/>
  <c r="E19" i="5"/>
  <c r="H17" i="5"/>
  <c r="H18" i="5"/>
  <c r="J11" i="7"/>
  <c r="H11" i="7"/>
  <c r="I11" i="7" s="1"/>
  <c r="G17" i="5"/>
  <c r="G18" i="5"/>
  <c r="F18" i="5"/>
  <c r="F17" i="5"/>
  <c r="D19" i="5"/>
  <c r="J12" i="7" l="1"/>
  <c r="H7" i="7"/>
  <c r="I7" i="7" s="1"/>
  <c r="H3" i="7"/>
  <c r="I3" i="7" s="1"/>
  <c r="J2" i="7"/>
  <c r="J13" i="7"/>
  <c r="H5" i="7"/>
  <c r="I5" i="7" s="1"/>
  <c r="J4" i="7"/>
  <c r="H8" i="7"/>
  <c r="I8" i="7" s="1"/>
  <c r="J14" i="7"/>
  <c r="H9" i="7"/>
  <c r="I9" i="7" s="1"/>
  <c r="J6" i="7"/>
  <c r="J16" i="7"/>
  <c r="G18" i="7"/>
  <c r="H15" i="7"/>
  <c r="I15" i="7" s="1"/>
  <c r="G17" i="7"/>
  <c r="H10" i="7"/>
  <c r="I10" i="7" s="1"/>
  <c r="G19" i="5"/>
  <c r="H19" i="5"/>
  <c r="F19" i="5"/>
  <c r="I2" i="7"/>
  <c r="J17" i="7" l="1"/>
  <c r="H17" i="7"/>
  <c r="G19" i="7"/>
  <c r="J18" i="7"/>
  <c r="B25" i="7" s="1"/>
  <c r="H18" i="7"/>
  <c r="B28" i="5"/>
  <c r="B20" i="5"/>
  <c r="I17" i="7"/>
  <c r="I18" i="7"/>
  <c r="B21" i="7" s="1"/>
  <c r="B22" i="7" s="1"/>
  <c r="B24" i="7" s="1"/>
  <c r="H19" i="7" l="1"/>
  <c r="B25" i="5"/>
  <c r="B27" i="5"/>
  <c r="B21" i="5"/>
  <c r="I16" i="5" l="1"/>
  <c r="J16" i="5" s="1"/>
  <c r="K16" i="5" s="1"/>
  <c r="I14" i="5"/>
  <c r="J14" i="5" s="1"/>
  <c r="K14" i="5" s="1"/>
  <c r="I12" i="5"/>
  <c r="J12" i="5" s="1"/>
  <c r="K12" i="5" s="1"/>
  <c r="I10" i="5"/>
  <c r="J10" i="5" s="1"/>
  <c r="K10" i="5" s="1"/>
  <c r="I8" i="5"/>
  <c r="J8" i="5" s="1"/>
  <c r="K8" i="5" s="1"/>
  <c r="I6" i="5"/>
  <c r="J6" i="5" s="1"/>
  <c r="K6" i="5" s="1"/>
  <c r="I4" i="5"/>
  <c r="J4" i="5" s="1"/>
  <c r="K4" i="5" s="1"/>
  <c r="I2" i="5"/>
  <c r="I15" i="5"/>
  <c r="J15" i="5" s="1"/>
  <c r="K15" i="5" s="1"/>
  <c r="I13" i="5"/>
  <c r="J13" i="5" s="1"/>
  <c r="K13" i="5" s="1"/>
  <c r="I11" i="5"/>
  <c r="J11" i="5" s="1"/>
  <c r="K11" i="5" s="1"/>
  <c r="I9" i="5"/>
  <c r="J9" i="5" s="1"/>
  <c r="K9" i="5" s="1"/>
  <c r="I7" i="5"/>
  <c r="J7" i="5" s="1"/>
  <c r="K7" i="5" s="1"/>
  <c r="I5" i="5"/>
  <c r="J5" i="5" s="1"/>
  <c r="K5" i="5" s="1"/>
  <c r="I3" i="5"/>
  <c r="J3" i="5" s="1"/>
  <c r="K3" i="5" s="1"/>
  <c r="I18" i="5" l="1"/>
  <c r="I17" i="5"/>
  <c r="J2" i="5"/>
  <c r="J18" i="5" l="1"/>
  <c r="K2" i="5"/>
  <c r="J17" i="5"/>
  <c r="I19" i="5"/>
  <c r="J19" i="5" l="1"/>
  <c r="K17" i="5"/>
  <c r="K18" i="5"/>
  <c r="B22" i="5" s="1"/>
  <c r="B24" i="5" l="1"/>
  <c r="B23" i="5"/>
  <c r="B26" i="5" s="1"/>
</calcChain>
</file>

<file path=xl/sharedStrings.xml><?xml version="1.0" encoding="utf-8"?>
<sst xmlns="http://schemas.openxmlformats.org/spreadsheetml/2006/main" count="113" uniqueCount="72">
  <si>
    <t>Prog</t>
  </si>
  <si>
    <t>Oscillazioni</t>
  </si>
  <si>
    <t>Massa</t>
  </si>
  <si>
    <t>Tempo</t>
  </si>
  <si>
    <t>Periodo</t>
  </si>
  <si>
    <t>Periodo^2</t>
  </si>
  <si>
    <t>n</t>
  </si>
  <si>
    <t>Media</t>
  </si>
  <si>
    <t>Stima di k</t>
  </si>
  <si>
    <t>Deviazione standard</t>
  </si>
  <si>
    <t>Misura di errore su ciascuna misura di k</t>
  </si>
  <si>
    <t>Standard error</t>
  </si>
  <si>
    <t>Misura di errore di K3 nello stimare k</t>
  </si>
  <si>
    <t>Min</t>
  </si>
  <si>
    <t>Max</t>
  </si>
  <si>
    <t>Mediana</t>
  </si>
  <si>
    <t>Percentile(50)</t>
  </si>
  <si>
    <t>Percentile(25)</t>
  </si>
  <si>
    <t>Percentile(75)</t>
  </si>
  <si>
    <t>Correlazioni</t>
  </si>
  <si>
    <t>prog</t>
  </si>
  <si>
    <t>y</t>
  </si>
  <si>
    <t>x</t>
  </si>
  <si>
    <t>y – mean(y)</t>
  </si>
  <si>
    <t>x -mean(x)</t>
  </si>
  <si>
    <t>(y – mean(y))^2</t>
  </si>
  <si>
    <t>(x -mean(x))^2</t>
  </si>
  <si>
    <t>(y – mean(y))*(x -mean(x))</t>
  </si>
  <si>
    <t>yHat</t>
  </si>
  <si>
    <t>uHat</t>
  </si>
  <si>
    <t>UHat^2</t>
  </si>
  <si>
    <t>Sum</t>
  </si>
  <si>
    <t>Mean</t>
  </si>
  <si>
    <t>bHat</t>
  </si>
  <si>
    <t>aHat</t>
  </si>
  <si>
    <t>sigmaHat</t>
  </si>
  <si>
    <t>se(bHat)</t>
  </si>
  <si>
    <t>se(aHat)</t>
  </si>
  <si>
    <t>kHat</t>
  </si>
  <si>
    <t>se(kHat)</t>
  </si>
  <si>
    <t>R^2</t>
  </si>
  <si>
    <t>cor(x,y)</t>
  </si>
  <si>
    <t>OUTPUT RIEPILOGO</t>
  </si>
  <si>
    <t>Statistica della regressione</t>
  </si>
  <si>
    <t>R multiplo</t>
  </si>
  <si>
    <t>R al quadrato</t>
  </si>
  <si>
    <t>R al quadrato corretto</t>
  </si>
  <si>
    <t>Errore standard</t>
  </si>
  <si>
    <t>Osservazioni</t>
  </si>
  <si>
    <t>ANALISI VARIANZA</t>
  </si>
  <si>
    <t>gdl</t>
  </si>
  <si>
    <t>SQ</t>
  </si>
  <si>
    <t>MQ</t>
  </si>
  <si>
    <t>F</t>
  </si>
  <si>
    <t>Significatività F</t>
  </si>
  <si>
    <t>Regressione</t>
  </si>
  <si>
    <t>Residuo</t>
  </si>
  <si>
    <t>Totale</t>
  </si>
  <si>
    <t>Coefficienti</t>
  </si>
  <si>
    <t>Stat t</t>
  </si>
  <si>
    <t>Valore di significatività</t>
  </si>
  <si>
    <t>Inferiore 95%</t>
  </si>
  <si>
    <t>Superiore 95%</t>
  </si>
  <si>
    <t>Inferiore 95.0%</t>
  </si>
  <si>
    <t>Superiore 95.0%</t>
  </si>
  <si>
    <t>Intercetta</t>
  </si>
  <si>
    <t>Y^2</t>
  </si>
  <si>
    <t>X^2</t>
  </si>
  <si>
    <t>X * y</t>
  </si>
  <si>
    <t>YHat^2</t>
  </si>
  <si>
    <t>k = 4 * pi^2 * m / T^2</t>
  </si>
  <si>
    <t>k = 4 * pi^2 *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</si>
</sst>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000"/>
    <numFmt numFmtId="165" formatCode="0.0"/>
    <numFmt numFmtId="166" formatCode="0.000"/>
    <numFmt numFmtId="167" formatCode="0.00000"/>
    <numFmt numFmtId="168" formatCode="0.0000000"/>
    <numFmt numFmtId="169" formatCode="0.000E+00"/>
    <numFmt numFmtId="170" formatCode="0.000000"/>
    <numFmt numFmtId="171" formatCode="0.00000000000"/>
  </numFmts>
  <fonts count="5" x14ac:knownFonts="1">
    <font>
      <sz val="10"/>
      <name val="Arial"/>
      <family val="2"/>
      <charset val="1"/>
    </font>
    <font>
      <b/>
      <sz val="10"/>
      <color rgb="FF000000"/>
      <name val="Arial"/>
      <family val="2"/>
      <charset val="1"/>
    </font>
    <font>
      <b/>
      <sz val="10"/>
      <name val="Arial"/>
      <family val="2"/>
      <charset val="1"/>
    </font>
    <font>
      <i/>
      <sz val="10"/>
      <name val="Arial"/>
      <family val="2"/>
      <charset val="1"/>
    </font>
    <font>
      <u/>
      <sz val="1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DDDDDD"/>
        <bgColor rgb="FFFFCCCC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</borders>
  <cellStyleXfs count="2">
    <xf numFmtId="0" fontId="0" fillId="0" borderId="0"/>
    <xf numFmtId="0" fontId="1" fillId="2" borderId="0" applyBorder="0" applyProtection="0"/>
  </cellStyleXfs>
  <cellXfs count="45">
    <xf numFmtId="0" fontId="0" fillId="0" borderId="0" xfId="0"/>
    <xf numFmtId="2" fontId="0" fillId="0" borderId="0" xfId="0" applyNumberFormat="1"/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164" fontId="0" fillId="0" borderId="0" xfId="0" applyNumberFormat="1"/>
    <xf numFmtId="165" fontId="0" fillId="0" borderId="0" xfId="0" applyNumberFormat="1"/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166" fontId="0" fillId="0" borderId="0" xfId="0" applyNumberFormat="1"/>
    <xf numFmtId="167" fontId="0" fillId="0" borderId="0" xfId="0" applyNumberFormat="1"/>
    <xf numFmtId="0" fontId="0" fillId="0" borderId="0" xfId="0" applyFont="1"/>
    <xf numFmtId="0" fontId="2" fillId="0" borderId="0" xfId="0" applyFont="1"/>
    <xf numFmtId="2" fontId="0" fillId="0" borderId="0" xfId="0" applyNumberFormat="1" applyAlignment="1">
      <alignment horizontal="right"/>
    </xf>
    <xf numFmtId="2" fontId="2" fillId="0" borderId="0" xfId="0" applyNumberFormat="1" applyFont="1" applyAlignment="1">
      <alignment horizontal="center"/>
    </xf>
    <xf numFmtId="166" fontId="2" fillId="0" borderId="0" xfId="0" applyNumberFormat="1" applyFont="1" applyAlignment="1">
      <alignment horizontal="center"/>
    </xf>
    <xf numFmtId="166" fontId="0" fillId="0" borderId="0" xfId="0" applyNumberFormat="1" applyAlignment="1">
      <alignment horizontal="right"/>
    </xf>
    <xf numFmtId="2" fontId="0" fillId="0" borderId="0" xfId="0" applyNumberFormat="1" applyFont="1" applyAlignment="1">
      <alignment horizontal="right"/>
    </xf>
    <xf numFmtId="166" fontId="0" fillId="0" borderId="0" xfId="0" applyNumberFormat="1" applyFont="1" applyAlignment="1">
      <alignment horizontal="right"/>
    </xf>
    <xf numFmtId="1" fontId="0" fillId="0" borderId="0" xfId="0" applyNumberFormat="1"/>
    <xf numFmtId="166" fontId="0" fillId="0" borderId="1" xfId="0" applyNumberFormat="1" applyFont="1" applyBorder="1"/>
    <xf numFmtId="1" fontId="0" fillId="0" borderId="1" xfId="0" applyNumberFormat="1" applyBorder="1"/>
    <xf numFmtId="165" fontId="0" fillId="0" borderId="1" xfId="0" applyNumberFormat="1" applyBorder="1"/>
    <xf numFmtId="0" fontId="0" fillId="0" borderId="1" xfId="0" applyBorder="1"/>
    <xf numFmtId="165" fontId="2" fillId="0" borderId="0" xfId="0" applyNumberFormat="1" applyFont="1"/>
    <xf numFmtId="2" fontId="0" fillId="0" borderId="2" xfId="0" applyNumberFormat="1" applyFont="1" applyBorder="1"/>
    <xf numFmtId="166" fontId="2" fillId="0" borderId="2" xfId="0" applyNumberFormat="1" applyFont="1" applyBorder="1"/>
    <xf numFmtId="166" fontId="0" fillId="0" borderId="2" xfId="0" applyNumberFormat="1" applyBorder="1"/>
    <xf numFmtId="0" fontId="0" fillId="0" borderId="2" xfId="0" applyBorder="1"/>
    <xf numFmtId="168" fontId="2" fillId="0" borderId="0" xfId="0" applyNumberFormat="1" applyFont="1"/>
    <xf numFmtId="169" fontId="2" fillId="0" borderId="0" xfId="0" applyNumberFormat="1" applyFont="1"/>
    <xf numFmtId="166" fontId="2" fillId="0" borderId="0" xfId="0" applyNumberFormat="1" applyFont="1"/>
    <xf numFmtId="170" fontId="2" fillId="0" borderId="0" xfId="0" applyNumberFormat="1" applyFont="1"/>
    <xf numFmtId="0" fontId="3" fillId="0" borderId="3" xfId="0" applyFont="1" applyBorder="1" applyAlignment="1">
      <alignment horizontal="center"/>
    </xf>
    <xf numFmtId="0" fontId="0" fillId="0" borderId="0" xfId="0" applyFont="1" applyBorder="1" applyAlignment="1"/>
    <xf numFmtId="0" fontId="0" fillId="0" borderId="4" xfId="0" applyFont="1" applyBorder="1" applyAlignment="1"/>
    <xf numFmtId="164" fontId="4" fillId="0" borderId="0" xfId="0" applyNumberFormat="1" applyFont="1"/>
    <xf numFmtId="164" fontId="0" fillId="0" borderId="0" xfId="0" applyNumberFormat="1" applyFont="1"/>
    <xf numFmtId="0" fontId="2" fillId="0" borderId="1" xfId="0" applyFont="1" applyBorder="1"/>
    <xf numFmtId="168" fontId="2" fillId="0" borderId="1" xfId="0" applyNumberFormat="1" applyFont="1" applyBorder="1"/>
    <xf numFmtId="164" fontId="0" fillId="0" borderId="1" xfId="0" applyNumberFormat="1" applyBorder="1"/>
    <xf numFmtId="171" fontId="0" fillId="0" borderId="0" xfId="0" applyNumberFormat="1"/>
    <xf numFmtId="0" fontId="2" fillId="3" borderId="0" xfId="0" applyFont="1" applyFill="1"/>
    <xf numFmtId="170" fontId="2" fillId="3" borderId="0" xfId="0" applyNumberFormat="1" applyFont="1" applyFill="1"/>
    <xf numFmtId="0" fontId="3" fillId="0" borderId="3" xfId="0" applyFont="1" applyBorder="1" applyAlignment="1">
      <alignment horizontal="center"/>
    </xf>
  </cellXfs>
  <cellStyles count="2">
    <cellStyle name="Normale" xfId="0" builtinId="0"/>
    <cellStyle name="Testo descrittivo" xfId="1" builtinId="53" customBuiltin="1"/>
  </cellStyles>
  <dxfs count="0"/>
  <tableStyles count="0" defaultTableStyle="TableStyleMedium9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B3B3B3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458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Work!$E$1:$E$1</c:f>
              <c:strCache>
                <c:ptCount val="1"/>
                <c:pt idx="0">
                  <c:v>Periodo</c:v>
                </c:pt>
              </c:strCache>
            </c:strRef>
          </c:tx>
          <c:spPr>
            <a:ln w="28800">
              <a:noFill/>
            </a:ln>
          </c:spPr>
          <c:marker>
            <c:symbol val="square"/>
            <c:size val="8"/>
            <c:spPr>
              <a:solidFill>
                <a:srgbClr val="004586"/>
              </a:solidFill>
            </c:spPr>
          </c:marker>
          <c:xVal>
            <c:numRef>
              <c:f>Work!$C$2:$C$16</c:f>
              <c:numCache>
                <c:formatCode>0.000</c:formatCode>
                <c:ptCount val="15"/>
                <c:pt idx="0">
                  <c:v>2.5000000000000001E-2</c:v>
                </c:pt>
                <c:pt idx="1">
                  <c:v>3.5000000000000003E-2</c:v>
                </c:pt>
                <c:pt idx="2">
                  <c:v>4.4999999999999998E-2</c:v>
                </c:pt>
                <c:pt idx="3">
                  <c:v>0.05</c:v>
                </c:pt>
                <c:pt idx="4">
                  <c:v>0.06</c:v>
                </c:pt>
                <c:pt idx="5">
                  <c:v>7.4999999999999997E-2</c:v>
                </c:pt>
                <c:pt idx="6">
                  <c:v>0.08</c:v>
                </c:pt>
                <c:pt idx="7">
                  <c:v>0.09</c:v>
                </c:pt>
                <c:pt idx="8">
                  <c:v>0.1</c:v>
                </c:pt>
                <c:pt idx="9">
                  <c:v>0.125</c:v>
                </c:pt>
                <c:pt idx="10">
                  <c:v>0.15</c:v>
                </c:pt>
                <c:pt idx="11">
                  <c:v>0.16</c:v>
                </c:pt>
                <c:pt idx="12">
                  <c:v>0.17499999999999999</c:v>
                </c:pt>
                <c:pt idx="13">
                  <c:v>0.185</c:v>
                </c:pt>
                <c:pt idx="14">
                  <c:v>0.2</c:v>
                </c:pt>
              </c:numCache>
            </c:numRef>
          </c:xVal>
          <c:yVal>
            <c:numRef>
              <c:f>Work!$E$2:$E$16</c:f>
              <c:numCache>
                <c:formatCode>0.000</c:formatCode>
                <c:ptCount val="15"/>
                <c:pt idx="0">
                  <c:v>0.23500000000000001</c:v>
                </c:pt>
                <c:pt idx="1">
                  <c:v>0.252</c:v>
                </c:pt>
                <c:pt idx="2">
                  <c:v>0.26600000000000001</c:v>
                </c:pt>
                <c:pt idx="3">
                  <c:v>0.27100000000000002</c:v>
                </c:pt>
                <c:pt idx="4">
                  <c:v>0.27300000000000002</c:v>
                </c:pt>
                <c:pt idx="5">
                  <c:v>0.30299999999999999</c:v>
                </c:pt>
                <c:pt idx="6">
                  <c:v>0.32500000000000001</c:v>
                </c:pt>
                <c:pt idx="7">
                  <c:v>0.32799999999999996</c:v>
                </c:pt>
                <c:pt idx="8">
                  <c:v>0.35899999999999999</c:v>
                </c:pt>
                <c:pt idx="9">
                  <c:v>0.372</c:v>
                </c:pt>
                <c:pt idx="10">
                  <c:v>0.43200000000000005</c:v>
                </c:pt>
                <c:pt idx="11">
                  <c:v>0.43499999999999994</c:v>
                </c:pt>
                <c:pt idx="12">
                  <c:v>0.45599999999999996</c:v>
                </c:pt>
                <c:pt idx="13">
                  <c:v>0.48499999999999999</c:v>
                </c:pt>
                <c:pt idx="14">
                  <c:v>0.54400000000000004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325312"/>
        <c:axId val="45372160"/>
      </c:scatterChart>
      <c:valAx>
        <c:axId val="43325312"/>
        <c:scaling>
          <c:orientation val="minMax"/>
        </c:scaling>
        <c:delete val="0"/>
        <c:axPos val="b"/>
        <c:title>
          <c:tx>
            <c:rich>
              <a:bodyPr rot="0"/>
              <a:lstStyle/>
              <a:p>
                <a:pPr>
                  <a:defRPr sz="900" b="0" strike="noStrike" spc="-1">
                    <a:solidFill>
                      <a:srgbClr val="000000"/>
                    </a:solidFill>
                    <a:uFill>
                      <a:solidFill>
                        <a:srgbClr val="FFFFFF"/>
                      </a:solidFill>
                    </a:uFill>
                    <a:latin typeface="Arial"/>
                  </a:defRPr>
                </a:pPr>
                <a:r>
                  <a:rPr lang="it-IT" sz="900" b="0" strike="noStrike" spc="-1">
                    <a:solidFill>
                      <a:srgbClr val="000000"/>
                    </a:solidFill>
                    <a:uFill>
                      <a:solidFill>
                        <a:srgbClr val="FFFFFF"/>
                      </a:solidFill>
                    </a:uFill>
                    <a:latin typeface="Arial"/>
                  </a:rPr>
                  <a:t>Massa (g)</a:t>
                </a:r>
              </a:p>
            </c:rich>
          </c:tx>
          <c:layout/>
          <c:overlay val="0"/>
        </c:title>
        <c:numFmt formatCode="0.00" sourceLinked="0"/>
        <c:majorTickMark val="out"/>
        <c:minorTickMark val="none"/>
        <c:tickLblPos val="nextTo"/>
        <c:spPr>
          <a:ln w="6480">
            <a:solidFill>
              <a:srgbClr val="B3B3B3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  <a:endParaRPr lang="it-IT"/>
          </a:p>
        </c:txPr>
        <c:crossAx val="45372160"/>
        <c:crosses val="autoZero"/>
        <c:crossBetween val="midCat"/>
      </c:valAx>
      <c:valAx>
        <c:axId val="45372160"/>
        <c:scaling>
          <c:orientation val="minMax"/>
        </c:scaling>
        <c:delete val="0"/>
        <c:axPos val="l"/>
        <c:majorGridlines>
          <c:spPr>
            <a:ln w="6480">
              <a:solidFill>
                <a:srgbClr val="B3B3B3"/>
              </a:solidFill>
              <a:round/>
            </a:ln>
          </c:spPr>
        </c:majorGridlines>
        <c:title>
          <c:tx>
            <c:rich>
              <a:bodyPr rot="-5400000"/>
              <a:lstStyle/>
              <a:p>
                <a:pPr>
                  <a:defRPr sz="900" b="0" strike="noStrike" spc="-1">
                    <a:solidFill>
                      <a:srgbClr val="000000"/>
                    </a:solidFill>
                    <a:uFill>
                      <a:solidFill>
                        <a:srgbClr val="FFFFFF"/>
                      </a:solidFill>
                    </a:uFill>
                    <a:latin typeface="Arial"/>
                  </a:defRPr>
                </a:pPr>
                <a:r>
                  <a:rPr lang="it-IT" sz="900" b="0" strike="noStrike" spc="-1">
                    <a:solidFill>
                      <a:srgbClr val="000000"/>
                    </a:solidFill>
                    <a:uFill>
                      <a:solidFill>
                        <a:srgbClr val="FFFFFF"/>
                      </a:solidFill>
                    </a:uFill>
                    <a:latin typeface="Arial"/>
                  </a:rPr>
                  <a:t>Periodo (s)</a:t>
                </a:r>
              </a:p>
            </c:rich>
          </c:tx>
          <c:layout/>
          <c:overlay val="0"/>
        </c:title>
        <c:numFmt formatCode="0.000" sourceLinked="0"/>
        <c:majorTickMark val="out"/>
        <c:minorTickMark val="none"/>
        <c:tickLblPos val="nextTo"/>
        <c:spPr>
          <a:ln w="6480">
            <a:solidFill>
              <a:srgbClr val="B3B3B3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  <a:endParaRPr lang="it-IT"/>
          </a:p>
        </c:txPr>
        <c:crossAx val="43325312"/>
        <c:crosses val="autoZero"/>
        <c:crossBetween val="midCat"/>
      </c:valAx>
      <c:spPr>
        <a:noFill/>
        <a:ln>
          <a:solidFill>
            <a:srgbClr val="B3B3B3"/>
          </a:solidFill>
        </a:ln>
      </c:spPr>
    </c:plotArea>
    <c:legend>
      <c:legendPos val="r"/>
      <c:layout/>
      <c:overlay val="0"/>
      <c:spPr>
        <a:noFill/>
        <a:ln>
          <a:noFill/>
        </a:ln>
      </c:spPr>
    </c:legend>
    <c:plotVisOnly val="1"/>
    <c:dispBlanksAs val="span"/>
    <c:showDLblsOverMax val="0"/>
  </c:chart>
  <c:spPr>
    <a:solidFill>
      <a:srgbClr val="FFFFFF"/>
    </a:solidFill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Work!$E$1:$E$1</c:f>
              <c:strCache>
                <c:ptCount val="1"/>
                <c:pt idx="0">
                  <c:v>Periodo</c:v>
                </c:pt>
              </c:strCache>
            </c:strRef>
          </c:tx>
          <c:spPr>
            <a:ln w="28800">
              <a:noFill/>
            </a:ln>
          </c:spPr>
          <c:marker>
            <c:symbol val="square"/>
            <c:size val="8"/>
            <c:spPr>
              <a:solidFill>
                <a:srgbClr val="004586"/>
              </a:solidFill>
            </c:spPr>
          </c:marker>
          <c:xVal>
            <c:numRef>
              <c:f>Work!$C$2:$C$16</c:f>
              <c:numCache>
                <c:formatCode>0.000</c:formatCode>
                <c:ptCount val="15"/>
                <c:pt idx="0">
                  <c:v>2.5000000000000001E-2</c:v>
                </c:pt>
                <c:pt idx="1">
                  <c:v>3.5000000000000003E-2</c:v>
                </c:pt>
                <c:pt idx="2">
                  <c:v>4.4999999999999998E-2</c:v>
                </c:pt>
                <c:pt idx="3">
                  <c:v>0.05</c:v>
                </c:pt>
                <c:pt idx="4">
                  <c:v>0.06</c:v>
                </c:pt>
                <c:pt idx="5">
                  <c:v>7.4999999999999997E-2</c:v>
                </c:pt>
                <c:pt idx="6">
                  <c:v>0.08</c:v>
                </c:pt>
                <c:pt idx="7">
                  <c:v>0.09</c:v>
                </c:pt>
                <c:pt idx="8">
                  <c:v>0.1</c:v>
                </c:pt>
                <c:pt idx="9">
                  <c:v>0.125</c:v>
                </c:pt>
                <c:pt idx="10">
                  <c:v>0.15</c:v>
                </c:pt>
                <c:pt idx="11">
                  <c:v>0.16</c:v>
                </c:pt>
                <c:pt idx="12">
                  <c:v>0.17499999999999999</c:v>
                </c:pt>
                <c:pt idx="13">
                  <c:v>0.185</c:v>
                </c:pt>
                <c:pt idx="14">
                  <c:v>0.2</c:v>
                </c:pt>
              </c:numCache>
            </c:numRef>
          </c:xVal>
          <c:yVal>
            <c:numRef>
              <c:f>Work!$F$2:$F$16</c:f>
              <c:numCache>
                <c:formatCode>0.0000</c:formatCode>
                <c:ptCount val="15"/>
                <c:pt idx="0">
                  <c:v>5.522500000000001E-2</c:v>
                </c:pt>
                <c:pt idx="1">
                  <c:v>6.3504000000000005E-2</c:v>
                </c:pt>
                <c:pt idx="2">
                  <c:v>7.0756000000000013E-2</c:v>
                </c:pt>
                <c:pt idx="3">
                  <c:v>7.3441000000000006E-2</c:v>
                </c:pt>
                <c:pt idx="4">
                  <c:v>7.4529000000000012E-2</c:v>
                </c:pt>
                <c:pt idx="5">
                  <c:v>9.1809000000000002E-2</c:v>
                </c:pt>
                <c:pt idx="6">
                  <c:v>0.10562500000000001</c:v>
                </c:pt>
                <c:pt idx="7">
                  <c:v>0.10758399999999997</c:v>
                </c:pt>
                <c:pt idx="8">
                  <c:v>0.128881</c:v>
                </c:pt>
                <c:pt idx="9">
                  <c:v>0.13838400000000001</c:v>
                </c:pt>
                <c:pt idx="10">
                  <c:v>0.18662400000000004</c:v>
                </c:pt>
                <c:pt idx="11">
                  <c:v>0.18922499999999995</c:v>
                </c:pt>
                <c:pt idx="12">
                  <c:v>0.20793599999999995</c:v>
                </c:pt>
                <c:pt idx="13">
                  <c:v>0.23522499999999999</c:v>
                </c:pt>
                <c:pt idx="14">
                  <c:v>0.29593600000000003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650880"/>
        <c:axId val="44653184"/>
      </c:scatterChart>
      <c:valAx>
        <c:axId val="44650880"/>
        <c:scaling>
          <c:orientation val="minMax"/>
        </c:scaling>
        <c:delete val="0"/>
        <c:axPos val="b"/>
        <c:title>
          <c:tx>
            <c:rich>
              <a:bodyPr rot="0"/>
              <a:lstStyle/>
              <a:p>
                <a:pPr>
                  <a:defRPr sz="900" b="0" strike="noStrike" spc="-1">
                    <a:solidFill>
                      <a:srgbClr val="000000"/>
                    </a:solidFill>
                    <a:uFill>
                      <a:solidFill>
                        <a:srgbClr val="FFFFFF"/>
                      </a:solidFill>
                    </a:uFill>
                    <a:latin typeface="Arial"/>
                  </a:defRPr>
                </a:pPr>
                <a:r>
                  <a:rPr lang="it-IT" sz="900" b="0" strike="noStrike" spc="-1">
                    <a:solidFill>
                      <a:srgbClr val="000000"/>
                    </a:solidFill>
                    <a:uFill>
                      <a:solidFill>
                        <a:srgbClr val="FFFFFF"/>
                      </a:solidFill>
                    </a:uFill>
                    <a:latin typeface="Arial"/>
                  </a:rPr>
                  <a:t>Massa (g)</a:t>
                </a:r>
              </a:p>
            </c:rich>
          </c:tx>
          <c:layout/>
          <c:overlay val="0"/>
        </c:title>
        <c:numFmt formatCode="0.00" sourceLinked="0"/>
        <c:majorTickMark val="out"/>
        <c:minorTickMark val="none"/>
        <c:tickLblPos val="nextTo"/>
        <c:spPr>
          <a:ln w="6480">
            <a:solidFill>
              <a:srgbClr val="B3B3B3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  <a:endParaRPr lang="it-IT"/>
          </a:p>
        </c:txPr>
        <c:crossAx val="44653184"/>
        <c:crosses val="autoZero"/>
        <c:crossBetween val="midCat"/>
      </c:valAx>
      <c:valAx>
        <c:axId val="44653184"/>
        <c:scaling>
          <c:orientation val="minMax"/>
        </c:scaling>
        <c:delete val="0"/>
        <c:axPos val="l"/>
        <c:majorGridlines>
          <c:spPr>
            <a:ln w="6480">
              <a:solidFill>
                <a:srgbClr val="B3B3B3"/>
              </a:solidFill>
              <a:round/>
            </a:ln>
          </c:spPr>
        </c:majorGridlines>
        <c:title>
          <c:tx>
            <c:rich>
              <a:bodyPr rot="-5400000"/>
              <a:lstStyle/>
              <a:p>
                <a:pPr>
                  <a:defRPr sz="900" b="0" strike="noStrike" spc="-1">
                    <a:solidFill>
                      <a:srgbClr val="000000"/>
                    </a:solidFill>
                    <a:uFill>
                      <a:solidFill>
                        <a:srgbClr val="FFFFFF"/>
                      </a:solidFill>
                    </a:uFill>
                    <a:latin typeface="Arial"/>
                  </a:defRPr>
                </a:pPr>
                <a:r>
                  <a:rPr lang="it-IT" sz="900" b="0" strike="noStrike" spc="-1">
                    <a:solidFill>
                      <a:srgbClr val="000000"/>
                    </a:solidFill>
                    <a:uFill>
                      <a:solidFill>
                        <a:srgbClr val="FFFFFF"/>
                      </a:solidFill>
                    </a:uFill>
                    <a:latin typeface="Arial"/>
                  </a:rPr>
                  <a:t>Periodo^2 (s^2)</a:t>
                </a:r>
              </a:p>
            </c:rich>
          </c:tx>
          <c:layout/>
          <c:overlay val="0"/>
        </c:title>
        <c:numFmt formatCode="0.000" sourceLinked="0"/>
        <c:majorTickMark val="out"/>
        <c:minorTickMark val="none"/>
        <c:tickLblPos val="nextTo"/>
        <c:spPr>
          <a:ln w="6480">
            <a:solidFill>
              <a:srgbClr val="B3B3B3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  <a:endParaRPr lang="it-IT"/>
          </a:p>
        </c:txPr>
        <c:crossAx val="44650880"/>
        <c:crosses val="autoZero"/>
        <c:crossBetween val="midCat"/>
      </c:valAx>
      <c:spPr>
        <a:noFill/>
        <a:ln>
          <a:solidFill>
            <a:srgbClr val="B3B3B3"/>
          </a:solidFill>
        </a:ln>
      </c:spPr>
    </c:plotArea>
    <c:legend>
      <c:legendPos val="r"/>
      <c:layout/>
      <c:overlay val="0"/>
      <c:spPr>
        <a:noFill/>
        <a:ln>
          <a:noFill/>
        </a:ln>
      </c:spPr>
    </c:legend>
    <c:plotVisOnly val="1"/>
    <c:dispBlanksAs val="span"/>
    <c:showDLblsOverMax val="0"/>
  </c:chart>
  <c:spPr>
    <a:solidFill>
      <a:srgbClr val="FFFFFF"/>
    </a:solidFill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233400</xdr:colOff>
      <xdr:row>3</xdr:row>
      <xdr:rowOff>102135</xdr:rowOff>
    </xdr:from>
    <xdr:to>
      <xdr:col>8</xdr:col>
      <xdr:colOff>226680</xdr:colOff>
      <xdr:row>23</xdr:row>
      <xdr:rowOff>96040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360</xdr:colOff>
      <xdr:row>4</xdr:row>
      <xdr:rowOff>10080</xdr:rowOff>
    </xdr:from>
    <xdr:to>
      <xdr:col>15</xdr:col>
      <xdr:colOff>69840</xdr:colOff>
      <xdr:row>23</xdr:row>
      <xdr:rowOff>160560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"/>
  <sheetViews>
    <sheetView zoomScale="90" zoomScaleNormal="9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D41" sqref="D41"/>
    </sheetView>
  </sheetViews>
  <sheetFormatPr defaultRowHeight="12.75" x14ac:dyDescent="0.2"/>
  <cols>
    <col min="1" max="1" width="5.140625" customWidth="1"/>
    <col min="2" max="2" width="19.85546875" customWidth="1"/>
    <col min="3" max="3" width="19.42578125" style="1" customWidth="1"/>
    <col min="4" max="4" width="6.85546875" style="1" customWidth="1"/>
    <col min="5" max="5" width="7.7109375" customWidth="1"/>
    <col min="6" max="6" width="10.7109375" customWidth="1"/>
    <col min="7" max="7" width="25.7109375" customWidth="1"/>
    <col min="8" max="8" width="17.140625" customWidth="1"/>
    <col min="10" max="10" width="22.28515625" customWidth="1"/>
    <col min="11" max="11" width="26.140625" customWidth="1"/>
    <col min="12" max="12" width="32.7109375" customWidth="1"/>
    <col min="13" max="13" width="12.85546875" customWidth="1"/>
    <col min="14" max="14" width="11" customWidth="1"/>
    <col min="15" max="15" width="11" style="4" customWidth="1"/>
    <col min="16" max="16" width="9.85546875" style="5" customWidth="1"/>
    <col min="17" max="17" width="12.85546875" style="5" customWidth="1"/>
    <col min="18" max="18" width="21.85546875" style="5" customWidth="1"/>
  </cols>
  <sheetData>
    <row r="1" spans="1:21" s="2" customFormat="1" x14ac:dyDescent="0.2">
      <c r="A1" s="2" t="s">
        <v>0</v>
      </c>
      <c r="B1" s="2" t="s">
        <v>1</v>
      </c>
      <c r="C1" s="3" t="s">
        <v>2</v>
      </c>
      <c r="D1" s="3" t="s">
        <v>3</v>
      </c>
      <c r="E1" s="2" t="s">
        <v>4</v>
      </c>
      <c r="F1" s="2" t="s">
        <v>5</v>
      </c>
      <c r="G1" s="2" t="s">
        <v>70</v>
      </c>
      <c r="H1" s="2" t="s">
        <v>71</v>
      </c>
      <c r="J1" s="6"/>
      <c r="K1" s="6"/>
      <c r="L1" s="6"/>
      <c r="M1" s="6"/>
      <c r="N1" s="6"/>
      <c r="O1" s="7"/>
      <c r="P1" s="8"/>
      <c r="Q1" s="8"/>
      <c r="R1" s="8"/>
      <c r="S1" s="6"/>
      <c r="T1" s="6"/>
      <c r="U1" s="6"/>
    </row>
    <row r="2" spans="1:21" x14ac:dyDescent="0.2">
      <c r="A2">
        <v>1</v>
      </c>
      <c r="B2">
        <v>10</v>
      </c>
      <c r="C2" s="9">
        <v>2.5000000000000001E-2</v>
      </c>
      <c r="D2" s="1">
        <v>2.35</v>
      </c>
      <c r="E2" s="9">
        <f t="shared" ref="E2:E16" si="0">D2/B2</f>
        <v>0.23500000000000001</v>
      </c>
      <c r="F2" s="4">
        <f t="shared" ref="F2:F16" si="1">E2^2</f>
        <v>5.522500000000001E-2</v>
      </c>
      <c r="G2" s="1">
        <f t="shared" ref="G2:G16" si="2">4 * PI()^2 * C2/E2^2</f>
        <v>17.871624085268188</v>
      </c>
      <c r="H2" s="9">
        <f t="shared" ref="H2:H16" si="3">4 * PI()^2 * C2</f>
        <v>0.9869604401089358</v>
      </c>
      <c r="I2" s="9"/>
      <c r="J2" t="s">
        <v>6</v>
      </c>
      <c r="K2">
        <f>COUNT(G2:G16)</f>
        <v>15</v>
      </c>
      <c r="L2" s="1"/>
      <c r="M2" s="5"/>
      <c r="N2" s="5"/>
      <c r="S2" s="10"/>
      <c r="T2" s="10"/>
    </row>
    <row r="3" spans="1:21" x14ac:dyDescent="0.2">
      <c r="A3">
        <v>2</v>
      </c>
      <c r="B3">
        <v>10</v>
      </c>
      <c r="C3" s="9">
        <v>3.5000000000000003E-2</v>
      </c>
      <c r="D3" s="1">
        <v>2.52</v>
      </c>
      <c r="E3" s="9">
        <f t="shared" si="0"/>
        <v>0.252</v>
      </c>
      <c r="F3" s="4">
        <f t="shared" si="1"/>
        <v>6.3504000000000005E-2</v>
      </c>
      <c r="G3" s="1">
        <f t="shared" si="2"/>
        <v>21.75838712762204</v>
      </c>
      <c r="H3" s="9">
        <f t="shared" si="3"/>
        <v>1.3817446161525102</v>
      </c>
      <c r="I3" s="9"/>
      <c r="J3" s="11" t="s">
        <v>7</v>
      </c>
      <c r="K3" s="41">
        <f>AVERAGE(G2:G16)</f>
        <v>29.395573644160255</v>
      </c>
      <c r="L3" t="s">
        <v>8</v>
      </c>
      <c r="M3" s="5"/>
      <c r="N3" s="5"/>
      <c r="S3" s="10"/>
      <c r="T3" s="10"/>
    </row>
    <row r="4" spans="1:21" x14ac:dyDescent="0.2">
      <c r="A4">
        <v>3</v>
      </c>
      <c r="B4">
        <v>10</v>
      </c>
      <c r="C4" s="9">
        <v>4.4999999999999998E-2</v>
      </c>
      <c r="D4" s="1">
        <v>2.66</v>
      </c>
      <c r="E4" s="9">
        <f t="shared" si="0"/>
        <v>0.26600000000000001</v>
      </c>
      <c r="F4" s="4">
        <f t="shared" si="1"/>
        <v>7.0756000000000013E-2</v>
      </c>
      <c r="G4" s="1">
        <f t="shared" si="2"/>
        <v>25.107818307932671</v>
      </c>
      <c r="H4" s="9">
        <f t="shared" si="3"/>
        <v>1.7765287921960844</v>
      </c>
      <c r="I4" s="9"/>
      <c r="J4" t="s">
        <v>9</v>
      </c>
      <c r="K4" s="41">
        <f>STDEV(G2:G16)</f>
        <v>4.8551833090427419</v>
      </c>
      <c r="L4" t="s">
        <v>10</v>
      </c>
      <c r="M4" s="5"/>
      <c r="N4" s="5"/>
      <c r="S4" s="10"/>
      <c r="T4" s="10"/>
    </row>
    <row r="5" spans="1:21" x14ac:dyDescent="0.2">
      <c r="A5">
        <v>4</v>
      </c>
      <c r="B5">
        <v>10</v>
      </c>
      <c r="C5" s="9">
        <v>0.05</v>
      </c>
      <c r="D5" s="1">
        <v>2.71</v>
      </c>
      <c r="E5" s="9">
        <f t="shared" si="0"/>
        <v>0.27100000000000002</v>
      </c>
      <c r="F5" s="4">
        <f t="shared" si="1"/>
        <v>7.3441000000000006E-2</v>
      </c>
      <c r="G5" s="1">
        <f t="shared" si="2"/>
        <v>26.877641647279741</v>
      </c>
      <c r="H5" s="9">
        <f t="shared" si="3"/>
        <v>1.9739208802178716</v>
      </c>
      <c r="I5" s="9"/>
      <c r="J5" t="s">
        <v>11</v>
      </c>
      <c r="K5" s="41">
        <f>K4/SQRT(K2)</f>
        <v>1.2536029399137838</v>
      </c>
      <c r="L5" t="s">
        <v>12</v>
      </c>
      <c r="M5" s="5"/>
      <c r="N5" s="5"/>
      <c r="S5" s="10"/>
      <c r="T5" s="10"/>
    </row>
    <row r="6" spans="1:21" x14ac:dyDescent="0.2">
      <c r="A6">
        <v>5</v>
      </c>
      <c r="B6">
        <v>10</v>
      </c>
      <c r="C6" s="9">
        <v>0.06</v>
      </c>
      <c r="D6" s="1">
        <v>2.73</v>
      </c>
      <c r="E6" s="9">
        <f t="shared" si="0"/>
        <v>0.27300000000000002</v>
      </c>
      <c r="F6" s="4">
        <f t="shared" si="1"/>
        <v>7.4529000000000012E-2</v>
      </c>
      <c r="G6" s="1">
        <f t="shared" si="2"/>
        <v>31.782327097659241</v>
      </c>
      <c r="H6" s="9">
        <f t="shared" si="3"/>
        <v>2.368705056261446</v>
      </c>
      <c r="I6" s="9"/>
      <c r="J6" s="4"/>
      <c r="K6" s="9"/>
      <c r="L6" s="9"/>
      <c r="M6" s="5"/>
      <c r="N6" s="5"/>
      <c r="S6" s="10"/>
      <c r="T6" s="10"/>
    </row>
    <row r="7" spans="1:21" x14ac:dyDescent="0.2">
      <c r="A7">
        <v>6</v>
      </c>
      <c r="B7">
        <v>10</v>
      </c>
      <c r="C7" s="9">
        <v>7.4999999999999997E-2</v>
      </c>
      <c r="D7" s="1">
        <v>3.03</v>
      </c>
      <c r="E7" s="9">
        <f t="shared" si="0"/>
        <v>0.30299999999999999</v>
      </c>
      <c r="F7" s="4">
        <f t="shared" si="1"/>
        <v>9.1809000000000002E-2</v>
      </c>
      <c r="G7" s="1">
        <f t="shared" si="2"/>
        <v>32.250447345323522</v>
      </c>
      <c r="H7" s="9">
        <f t="shared" si="3"/>
        <v>2.9608813203268074</v>
      </c>
      <c r="I7" s="9"/>
      <c r="J7" s="4"/>
      <c r="K7" s="9"/>
      <c r="L7" s="9"/>
      <c r="M7" s="5"/>
      <c r="N7" s="5"/>
      <c r="S7" s="10"/>
      <c r="T7" s="10"/>
    </row>
    <row r="8" spans="1:21" x14ac:dyDescent="0.2">
      <c r="A8">
        <v>7</v>
      </c>
      <c r="B8">
        <v>10</v>
      </c>
      <c r="C8" s="9">
        <v>0.08</v>
      </c>
      <c r="D8" s="1">
        <v>3.25</v>
      </c>
      <c r="E8" s="9">
        <f t="shared" si="0"/>
        <v>0.32500000000000001</v>
      </c>
      <c r="F8" s="4">
        <f t="shared" si="1"/>
        <v>0.10562500000000001</v>
      </c>
      <c r="G8" s="1">
        <f t="shared" si="2"/>
        <v>29.900813333477817</v>
      </c>
      <c r="H8" s="9">
        <f t="shared" si="3"/>
        <v>3.1582734083485948</v>
      </c>
      <c r="I8" s="9"/>
      <c r="J8" s="4"/>
      <c r="K8" s="9"/>
      <c r="L8" s="9"/>
      <c r="M8" s="5"/>
      <c r="N8" s="5"/>
      <c r="S8" s="10"/>
      <c r="T8" s="10"/>
    </row>
    <row r="9" spans="1:21" x14ac:dyDescent="0.2">
      <c r="A9">
        <v>8</v>
      </c>
      <c r="B9">
        <v>10</v>
      </c>
      <c r="C9" s="9">
        <v>0.09</v>
      </c>
      <c r="D9" s="1">
        <v>3.28</v>
      </c>
      <c r="E9" s="9">
        <f t="shared" si="0"/>
        <v>0.32799999999999996</v>
      </c>
      <c r="F9" s="4">
        <f t="shared" si="1"/>
        <v>0.10758399999999997</v>
      </c>
      <c r="G9" s="1">
        <f t="shared" si="2"/>
        <v>33.025892180920671</v>
      </c>
      <c r="H9" s="9">
        <f t="shared" si="3"/>
        <v>3.5530575843921688</v>
      </c>
      <c r="I9" s="9"/>
      <c r="J9" s="4"/>
      <c r="K9" s="9"/>
      <c r="L9" s="9"/>
      <c r="M9" s="5"/>
      <c r="N9" s="5"/>
      <c r="S9" s="10"/>
      <c r="T9" s="10"/>
    </row>
    <row r="10" spans="1:21" x14ac:dyDescent="0.2">
      <c r="A10">
        <v>9</v>
      </c>
      <c r="B10">
        <v>10</v>
      </c>
      <c r="C10" s="9">
        <v>0.1</v>
      </c>
      <c r="D10" s="1">
        <v>3.59</v>
      </c>
      <c r="E10" s="9">
        <f t="shared" si="0"/>
        <v>0.35899999999999999</v>
      </c>
      <c r="F10" s="4">
        <f t="shared" si="1"/>
        <v>0.128881</v>
      </c>
      <c r="G10" s="1">
        <f t="shared" si="2"/>
        <v>30.631681632170324</v>
      </c>
      <c r="H10" s="9">
        <f t="shared" si="3"/>
        <v>3.9478417604357432</v>
      </c>
      <c r="I10" s="9"/>
      <c r="J10" s="4"/>
      <c r="K10" s="9"/>
      <c r="L10" s="9"/>
      <c r="M10" s="5"/>
      <c r="N10" s="5"/>
      <c r="S10" s="10"/>
      <c r="T10" s="10"/>
    </row>
    <row r="11" spans="1:21" x14ac:dyDescent="0.2">
      <c r="A11">
        <v>10</v>
      </c>
      <c r="B11">
        <v>10</v>
      </c>
      <c r="C11" s="9">
        <v>0.125</v>
      </c>
      <c r="D11" s="1">
        <v>3.72</v>
      </c>
      <c r="E11" s="9">
        <f t="shared" si="0"/>
        <v>0.372</v>
      </c>
      <c r="F11" s="4">
        <f t="shared" si="1"/>
        <v>0.13838400000000001</v>
      </c>
      <c r="G11" s="1">
        <f t="shared" si="2"/>
        <v>35.660207831430505</v>
      </c>
      <c r="H11" s="9">
        <f t="shared" si="3"/>
        <v>4.934802200544679</v>
      </c>
      <c r="I11" s="9"/>
      <c r="J11" s="4"/>
      <c r="K11" s="9"/>
      <c r="L11" s="9"/>
      <c r="M11" s="5"/>
      <c r="N11" s="5"/>
      <c r="S11" s="10"/>
      <c r="T11" s="10"/>
    </row>
    <row r="12" spans="1:21" x14ac:dyDescent="0.2">
      <c r="A12">
        <v>11</v>
      </c>
      <c r="B12">
        <v>10</v>
      </c>
      <c r="C12" s="9">
        <v>0.15</v>
      </c>
      <c r="D12" s="1">
        <v>4.32</v>
      </c>
      <c r="E12" s="9">
        <f t="shared" si="0"/>
        <v>0.43200000000000005</v>
      </c>
      <c r="F12" s="4">
        <f t="shared" si="1"/>
        <v>0.18662400000000004</v>
      </c>
      <c r="G12" s="1">
        <f t="shared" si="2"/>
        <v>31.730981227782138</v>
      </c>
      <c r="H12" s="9">
        <f t="shared" si="3"/>
        <v>5.9217626406536148</v>
      </c>
      <c r="I12" s="9"/>
      <c r="J12" s="4"/>
      <c r="K12" s="9"/>
      <c r="L12" s="9"/>
      <c r="M12" s="5"/>
      <c r="N12" s="5"/>
      <c r="S12" s="10"/>
      <c r="T12" s="10"/>
    </row>
    <row r="13" spans="1:21" x14ac:dyDescent="0.2">
      <c r="A13">
        <v>12</v>
      </c>
      <c r="B13">
        <v>10</v>
      </c>
      <c r="C13" s="9">
        <v>0.16</v>
      </c>
      <c r="D13" s="1">
        <v>4.3499999999999996</v>
      </c>
      <c r="E13" s="9">
        <f t="shared" si="0"/>
        <v>0.43499999999999994</v>
      </c>
      <c r="F13" s="4">
        <f t="shared" si="1"/>
        <v>0.18922499999999995</v>
      </c>
      <c r="G13" s="1">
        <f t="shared" si="2"/>
        <v>33.381143171870477</v>
      </c>
      <c r="H13" s="9">
        <f t="shared" si="3"/>
        <v>6.3165468166971896</v>
      </c>
      <c r="I13" s="9"/>
      <c r="J13" s="4"/>
      <c r="K13" s="9"/>
      <c r="L13" s="9"/>
      <c r="M13" s="5"/>
      <c r="N13" s="5"/>
      <c r="S13" s="10"/>
      <c r="T13" s="10"/>
    </row>
    <row r="14" spans="1:21" x14ac:dyDescent="0.2">
      <c r="A14">
        <v>13</v>
      </c>
      <c r="B14">
        <v>10</v>
      </c>
      <c r="C14" s="9">
        <v>0.17499999999999999</v>
      </c>
      <c r="D14" s="1">
        <v>4.5599999999999996</v>
      </c>
      <c r="E14" s="9">
        <f t="shared" si="0"/>
        <v>0.45599999999999996</v>
      </c>
      <c r="F14" s="4">
        <f t="shared" si="1"/>
        <v>0.20793599999999995</v>
      </c>
      <c r="G14" s="1">
        <f t="shared" si="2"/>
        <v>33.225237961500426</v>
      </c>
      <c r="H14" s="9">
        <f t="shared" si="3"/>
        <v>6.9087230807625506</v>
      </c>
      <c r="I14" s="9"/>
      <c r="J14" s="4"/>
      <c r="K14" s="9"/>
      <c r="L14" s="9"/>
      <c r="M14" s="5"/>
      <c r="N14" s="5"/>
      <c r="S14" s="10"/>
      <c r="T14" s="10"/>
    </row>
    <row r="15" spans="1:21" x14ac:dyDescent="0.2">
      <c r="A15">
        <v>14</v>
      </c>
      <c r="B15">
        <v>10</v>
      </c>
      <c r="C15" s="9">
        <v>0.185</v>
      </c>
      <c r="D15" s="1">
        <v>4.8499999999999996</v>
      </c>
      <c r="E15" s="9">
        <f>D15/B15</f>
        <v>0.48499999999999999</v>
      </c>
      <c r="F15" s="4">
        <f t="shared" si="1"/>
        <v>0.23522499999999999</v>
      </c>
      <c r="G15" s="1">
        <f t="shared" si="2"/>
        <v>31.049026492958337</v>
      </c>
      <c r="H15" s="9">
        <f t="shared" si="3"/>
        <v>7.3035072568061246</v>
      </c>
      <c r="I15" s="9"/>
      <c r="J15" s="4"/>
      <c r="K15" s="9"/>
      <c r="L15" s="9"/>
      <c r="M15" s="5"/>
      <c r="N15" s="5"/>
      <c r="S15" s="10"/>
      <c r="T15" s="10"/>
    </row>
    <row r="16" spans="1:21" x14ac:dyDescent="0.2">
      <c r="A16">
        <v>15</v>
      </c>
      <c r="B16">
        <v>10</v>
      </c>
      <c r="C16" s="9">
        <v>0.2</v>
      </c>
      <c r="D16" s="1">
        <v>5.44</v>
      </c>
      <c r="E16" s="9">
        <f t="shared" si="0"/>
        <v>0.54400000000000004</v>
      </c>
      <c r="F16" s="4">
        <f t="shared" si="1"/>
        <v>0.29593600000000003</v>
      </c>
      <c r="G16" s="1">
        <f t="shared" si="2"/>
        <v>26.680375219207821</v>
      </c>
      <c r="H16" s="9">
        <f t="shared" si="3"/>
        <v>7.8956835208714864</v>
      </c>
      <c r="I16" s="9"/>
      <c r="J16" s="4"/>
      <c r="K16" s="9"/>
      <c r="L16" s="9"/>
      <c r="M16" s="5"/>
      <c r="N16" s="5"/>
      <c r="S16" s="10"/>
      <c r="T16" s="10"/>
    </row>
  </sheetData>
  <pageMargins left="0.78749999999999998" right="0.78749999999999998" top="1.05277777777778" bottom="1.05277777777778" header="0.78749999999999998" footer="0.78749999999999998"/>
  <pageSetup firstPageNumber="0" orientation="portrait" horizontalDpi="300" verticalDpi="300"/>
  <headerFooter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zoomScale="90" zoomScaleNormal="9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C3" sqref="C3"/>
    </sheetView>
  </sheetViews>
  <sheetFormatPr defaultRowHeight="12.75" x14ac:dyDescent="0.2"/>
  <cols>
    <col min="1" max="1" width="18.85546875" style="12" customWidth="1"/>
    <col min="3" max="3" width="6.85546875" style="13" customWidth="1"/>
    <col min="4" max="4" width="7.28515625" customWidth="1"/>
    <col min="5" max="5" width="8.140625" style="9" customWidth="1"/>
  </cols>
  <sheetData>
    <row r="1" spans="1:5" s="6" customFormat="1" x14ac:dyDescent="0.2">
      <c r="B1" s="6" t="s">
        <v>1</v>
      </c>
      <c r="C1" s="14" t="s">
        <v>2</v>
      </c>
      <c r="D1" s="6" t="s">
        <v>3</v>
      </c>
      <c r="E1" s="15" t="s">
        <v>4</v>
      </c>
    </row>
    <row r="2" spans="1:5" x14ac:dyDescent="0.2">
      <c r="A2" s="12" t="s">
        <v>13</v>
      </c>
      <c r="B2" s="13">
        <f>MIN(Work!B2:B16)</f>
        <v>10</v>
      </c>
      <c r="C2" s="13">
        <f>MIN(Work!C2:C16)</f>
        <v>2.5000000000000001E-2</v>
      </c>
      <c r="D2" s="13">
        <f>MIN(Work!D2:D16)</f>
        <v>2.35</v>
      </c>
      <c r="E2" s="16">
        <f>MIN(Work!E2:E16)</f>
        <v>0.23500000000000001</v>
      </c>
    </row>
    <row r="3" spans="1:5" x14ac:dyDescent="0.2">
      <c r="A3" s="12" t="s">
        <v>14</v>
      </c>
      <c r="B3" s="13">
        <f>MAX(Work!B2:B16)</f>
        <v>10</v>
      </c>
      <c r="C3" s="13">
        <f>MAX(Work!C2:C16)</f>
        <v>0.2</v>
      </c>
      <c r="D3" s="13">
        <f>MAX(Work!D2:D16)</f>
        <v>5.44</v>
      </c>
      <c r="E3" s="16">
        <f>MAX(Work!E2:E16)</f>
        <v>0.54400000000000004</v>
      </c>
    </row>
    <row r="4" spans="1:5" x14ac:dyDescent="0.2">
      <c r="A4" s="12" t="s">
        <v>7</v>
      </c>
      <c r="B4" s="13">
        <f>AVERAGE(Work!B2:B16)</f>
        <v>10</v>
      </c>
      <c r="C4" s="13">
        <f>AVERAGE(Work!C2:C16)</f>
        <v>0.10366666666666667</v>
      </c>
      <c r="D4" s="13">
        <f>AVERAGE(Work!D2:D16)</f>
        <v>3.5573333333333332</v>
      </c>
      <c r="E4" s="16">
        <f>AVERAGE(Work!E2:E16)</f>
        <v>0.35573333333333335</v>
      </c>
    </row>
    <row r="5" spans="1:5" x14ac:dyDescent="0.2">
      <c r="A5" s="12" t="s">
        <v>9</v>
      </c>
      <c r="B5" s="13">
        <f>STDEV(Work!B2:B16)</f>
        <v>0</v>
      </c>
      <c r="C5" s="13">
        <f>STDEV(Work!C2:C16)</f>
        <v>5.823188457325057E-2</v>
      </c>
      <c r="D5" s="13">
        <f>STDEV(Work!D2:D16)</f>
        <v>0.95052967689950019</v>
      </c>
      <c r="E5" s="16">
        <f>STDEV(Work!E2:E16)</f>
        <v>9.5052967689949919E-2</v>
      </c>
    </row>
    <row r="6" spans="1:5" x14ac:dyDescent="0.2">
      <c r="A6" s="12" t="s">
        <v>15</v>
      </c>
      <c r="B6" s="13">
        <f>MEDIAN(Work!B2:B16)</f>
        <v>10</v>
      </c>
      <c r="C6" s="13">
        <f>MEDIAN(Work!C2:C16)</f>
        <v>0.09</v>
      </c>
      <c r="D6" s="13">
        <f>MEDIAN(Work!D2:D16)</f>
        <v>3.28</v>
      </c>
      <c r="E6" s="16">
        <f>MEDIAN(Work!E2:E16)</f>
        <v>0.32799999999999996</v>
      </c>
    </row>
    <row r="7" spans="1:5" x14ac:dyDescent="0.2">
      <c r="A7" s="12" t="s">
        <v>16</v>
      </c>
      <c r="B7" s="17">
        <f>PERCENTILE(Work!B2:B16, 0.5)</f>
        <v>10</v>
      </c>
      <c r="C7" s="17">
        <f>PERCENTILE(Work!C2:C16, 0.5)</f>
        <v>0.09</v>
      </c>
      <c r="D7" s="17">
        <f>PERCENTILE(Work!D2:D16, 0.5)</f>
        <v>3.28</v>
      </c>
      <c r="E7" s="18">
        <f>PERCENTILE(Work!E2:E16, 0.5)</f>
        <v>0.32799999999999996</v>
      </c>
    </row>
    <row r="8" spans="1:5" x14ac:dyDescent="0.2">
      <c r="A8" s="12" t="s">
        <v>17</v>
      </c>
      <c r="B8" s="13">
        <f>PERCENTILE(Work!B2:B16, 0.25)</f>
        <v>10</v>
      </c>
      <c r="C8" s="13">
        <f>PERCENTILE(Work!C2:C16, 0.25)</f>
        <v>5.5E-2</v>
      </c>
      <c r="D8" s="13">
        <f>PERCENTILE(Work!D2:D16, 0.25)</f>
        <v>2.7199999999999998</v>
      </c>
      <c r="E8" s="16">
        <f>PERCENTILE(Work!E2:E16, 0.25)</f>
        <v>0.27200000000000002</v>
      </c>
    </row>
    <row r="9" spans="1:5" x14ac:dyDescent="0.2">
      <c r="A9" s="12" t="s">
        <v>18</v>
      </c>
      <c r="B9" s="13">
        <f>PERCENTILE(Work!B2:B16, 0.75)</f>
        <v>10</v>
      </c>
      <c r="C9" s="13">
        <f>PERCENTILE(Work!C2:C16, 0.75)</f>
        <v>0.155</v>
      </c>
      <c r="D9" s="13">
        <f>PERCENTILE(Work!D2:D16, 0.75)</f>
        <v>4.335</v>
      </c>
      <c r="E9" s="16">
        <f>PERCENTILE(Work!E2:E16, 0.75)</f>
        <v>0.4335</v>
      </c>
    </row>
    <row r="10" spans="1:5" x14ac:dyDescent="0.2">
      <c r="A10" s="12" t="s">
        <v>19</v>
      </c>
      <c r="D10" s="13"/>
      <c r="E10" s="16"/>
    </row>
    <row r="11" spans="1:5" x14ac:dyDescent="0.2">
      <c r="A11" s="12" t="s">
        <v>2</v>
      </c>
      <c r="C11" s="16">
        <f>CORREL(Work!C2:C16, Work!C2:C16)</f>
        <v>1.0000000000000002</v>
      </c>
      <c r="D11" s="9">
        <f>CORREL(Work!C2:C16, Work!D2:D16)</f>
        <v>0.99107101106675488</v>
      </c>
      <c r="E11" s="9">
        <f>CORREL(Work!C2:C16, Work!E2:E16)</f>
        <v>0.99107101106675521</v>
      </c>
    </row>
    <row r="12" spans="1:5" x14ac:dyDescent="0.2">
      <c r="A12" s="12" t="s">
        <v>3</v>
      </c>
      <c r="C12" s="16"/>
      <c r="D12" s="9">
        <f>CORREL(Work!D2:D16, Work!D2:D16)</f>
        <v>1</v>
      </c>
      <c r="E12" s="9">
        <f>CORREL(Work!D2:D16, Work!E2:E16)</f>
        <v>1.0000000000000002</v>
      </c>
    </row>
    <row r="13" spans="1:5" x14ac:dyDescent="0.2">
      <c r="A13" s="12" t="s">
        <v>4</v>
      </c>
      <c r="C13" s="16"/>
      <c r="D13" s="9"/>
      <c r="E13" s="9">
        <f>CORREL(Work!E2:E16, Work!E2:E16)</f>
        <v>1</v>
      </c>
    </row>
  </sheetData>
  <pageMargins left="0.78749999999999998" right="0.78749999999999998" top="1.05277777777778" bottom="1.05277777777778" header="0.78749999999999998" footer="0.78749999999999998"/>
  <pageSetup firstPageNumber="0" orientation="portrait" horizontalDpi="300" verticalDpi="300"/>
  <headerFooter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73" zoomScaleNormal="73" workbookViewId="0"/>
  </sheetViews>
  <sheetFormatPr defaultRowHeight="12.75" x14ac:dyDescent="0.2"/>
  <sheetData/>
  <pageMargins left="0.78749999999999998" right="0.78749999999999998" top="1.05277777777778" bottom="1.05277777777778" header="0.78749999999999998" footer="0.78749999999999998"/>
  <pageSetup firstPageNumber="0" orientation="portrait" horizontalDpi="300" verticalDpi="300"/>
  <headerFooter>
    <oddHeader>&amp;C&amp;"Times New Roman,Regular"&amp;12&amp;A</oddHeader>
    <oddFooter>&amp;C&amp;"Times New Roman,Regular"&amp;12Page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tabSelected="1" zoomScale="90" zoomScaleNormal="90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F3" sqref="F3"/>
    </sheetView>
  </sheetViews>
  <sheetFormatPr defaultRowHeight="12.75" x14ac:dyDescent="0.2"/>
  <cols>
    <col min="1" max="1" width="10" customWidth="1"/>
    <col min="2" max="2" width="15.42578125" customWidth="1"/>
    <col min="4" max="4" width="11" style="4" customWidth="1"/>
    <col min="5" max="5" width="11.42578125" style="5" customWidth="1"/>
    <col min="6" max="6" width="14.140625" style="5" customWidth="1"/>
    <col min="7" max="7" width="14.28515625" style="5" customWidth="1"/>
    <col min="8" max="8" width="24.42578125" style="5" customWidth="1"/>
  </cols>
  <sheetData>
    <row r="1" spans="1:11" s="2" customFormat="1" x14ac:dyDescent="0.2">
      <c r="A1" s="2" t="s">
        <v>20</v>
      </c>
      <c r="B1" s="6" t="s">
        <v>21</v>
      </c>
      <c r="C1" s="6" t="s">
        <v>22</v>
      </c>
      <c r="D1" s="7" t="s">
        <v>23</v>
      </c>
      <c r="E1" s="8" t="s">
        <v>24</v>
      </c>
      <c r="F1" s="8" t="s">
        <v>25</v>
      </c>
      <c r="G1" s="8" t="s">
        <v>26</v>
      </c>
      <c r="H1" s="8" t="s">
        <v>27</v>
      </c>
      <c r="I1" s="6" t="s">
        <v>28</v>
      </c>
      <c r="J1" s="6" t="s">
        <v>29</v>
      </c>
      <c r="K1" s="6" t="s">
        <v>30</v>
      </c>
    </row>
    <row r="2" spans="1:11" x14ac:dyDescent="0.2">
      <c r="A2" s="19">
        <v>1</v>
      </c>
      <c r="B2" s="4">
        <f>Work!F2</f>
        <v>5.522500000000001E-2</v>
      </c>
      <c r="C2" s="4">
        <f>Work!H2</f>
        <v>0.9869604401089358</v>
      </c>
      <c r="D2" s="4">
        <f t="shared" ref="D2:D16" si="0">B2-B$19</f>
        <v>-7.9753933333333346E-2</v>
      </c>
      <c r="E2" s="5">
        <f t="shared" ref="E2:E16" si="1">C2-C$19</f>
        <v>-3.1056355182094517</v>
      </c>
      <c r="F2" s="4">
        <f t="shared" ref="F2:F16" si="2">D2^2</f>
        <v>6.3606898821377796E-3</v>
      </c>
      <c r="G2" s="5">
        <f t="shared" ref="G2:G16" si="3">E2^2</f>
        <v>9.6449719719640896</v>
      </c>
      <c r="H2" s="5">
        <f t="shared" ref="H2:H16" si="4">D2*E2</f>
        <v>0.24768664807690877</v>
      </c>
      <c r="I2" s="10">
        <f t="shared" ref="I2:I16" si="5">$B$21+$B$20*C2</f>
        <v>3.9522727004634203E-2</v>
      </c>
      <c r="J2" s="10">
        <f t="shared" ref="J2:J16" si="6">B2-I2</f>
        <v>1.5702272995365807E-2</v>
      </c>
      <c r="K2" s="10">
        <f t="shared" ref="K2:K16" si="7">J2^2</f>
        <v>2.4656137722099425E-4</v>
      </c>
    </row>
    <row r="3" spans="1:11" x14ac:dyDescent="0.2">
      <c r="A3" s="19">
        <v>2</v>
      </c>
      <c r="B3" s="4">
        <f>Work!F3</f>
        <v>6.3504000000000005E-2</v>
      </c>
      <c r="C3" s="4">
        <f>Work!H3</f>
        <v>1.3817446161525102</v>
      </c>
      <c r="D3" s="4">
        <f t="shared" si="0"/>
        <v>-7.1474933333333351E-2</v>
      </c>
      <c r="E3" s="5">
        <f t="shared" si="1"/>
        <v>-2.7108513421658773</v>
      </c>
      <c r="F3" s="4">
        <f t="shared" si="2"/>
        <v>5.1086660950044474E-3</v>
      </c>
      <c r="G3" s="5">
        <f t="shared" si="3"/>
        <v>7.3487149993225387</v>
      </c>
      <c r="H3" s="5">
        <f t="shared" si="4"/>
        <v>0.19375791895788333</v>
      </c>
      <c r="I3" s="10">
        <f t="shared" si="5"/>
        <v>5.1656990520994268E-2</v>
      </c>
      <c r="J3" s="10">
        <f t="shared" si="6"/>
        <v>1.1847009479005736E-2</v>
      </c>
      <c r="K3" s="10">
        <f t="shared" si="7"/>
        <v>1.4035163359565176E-4</v>
      </c>
    </row>
    <row r="4" spans="1:11" x14ac:dyDescent="0.2">
      <c r="A4" s="19">
        <v>3</v>
      </c>
      <c r="B4" s="4">
        <f>Work!F4</f>
        <v>7.0756000000000013E-2</v>
      </c>
      <c r="C4" s="4">
        <f>Work!H4</f>
        <v>1.7765287921960844</v>
      </c>
      <c r="D4" s="4">
        <f t="shared" si="0"/>
        <v>-6.4222933333333343E-2</v>
      </c>
      <c r="E4" s="5">
        <f t="shared" si="1"/>
        <v>-2.3160671661223029</v>
      </c>
      <c r="F4" s="4">
        <f t="shared" si="2"/>
        <v>4.1245851659377792E-3</v>
      </c>
      <c r="G4" s="5">
        <f t="shared" si="3"/>
        <v>5.364167117989795</v>
      </c>
      <c r="H4" s="5">
        <f t="shared" si="4"/>
        <v>0.14874462720539494</v>
      </c>
      <c r="I4" s="10">
        <f t="shared" si="5"/>
        <v>6.3791254037354334E-2</v>
      </c>
      <c r="J4" s="10">
        <f t="shared" si="6"/>
        <v>6.9647459626456798E-3</v>
      </c>
      <c r="K4" s="10">
        <f t="shared" si="7"/>
        <v>4.8507686324189295E-5</v>
      </c>
    </row>
    <row r="5" spans="1:11" x14ac:dyDescent="0.2">
      <c r="A5" s="19">
        <v>4</v>
      </c>
      <c r="B5" s="4">
        <f>Work!F5</f>
        <v>7.3441000000000006E-2</v>
      </c>
      <c r="C5" s="4">
        <f>Work!H5</f>
        <v>1.9739208802178716</v>
      </c>
      <c r="D5" s="4">
        <f t="shared" si="0"/>
        <v>-6.153793333333335E-2</v>
      </c>
      <c r="E5" s="5">
        <f t="shared" si="1"/>
        <v>-2.1186750781005159</v>
      </c>
      <c r="F5" s="4">
        <f t="shared" si="2"/>
        <v>3.78691723893778E-3</v>
      </c>
      <c r="G5" s="5">
        <f t="shared" si="3"/>
        <v>4.4887840865642268</v>
      </c>
      <c r="H5" s="5">
        <f t="shared" si="4"/>
        <v>0.13037888571114437</v>
      </c>
      <c r="I5" s="10">
        <f t="shared" si="5"/>
        <v>6.9858385795534356E-2</v>
      </c>
      <c r="J5" s="10">
        <f t="shared" si="6"/>
        <v>3.5826142044656506E-3</v>
      </c>
      <c r="K5" s="10">
        <f t="shared" si="7"/>
        <v>1.2835124538039046E-5</v>
      </c>
    </row>
    <row r="6" spans="1:11" x14ac:dyDescent="0.2">
      <c r="A6" s="19">
        <v>5</v>
      </c>
      <c r="B6" s="4">
        <f>Work!F6</f>
        <v>7.4529000000000012E-2</v>
      </c>
      <c r="C6" s="4">
        <f>Work!H6</f>
        <v>2.368705056261446</v>
      </c>
      <c r="D6" s="4">
        <f t="shared" si="0"/>
        <v>-6.0449933333333344E-2</v>
      </c>
      <c r="E6" s="5">
        <f t="shared" si="1"/>
        <v>-1.7238909020569415</v>
      </c>
      <c r="F6" s="4">
        <f t="shared" si="2"/>
        <v>3.6541944400044456E-3</v>
      </c>
      <c r="G6" s="5">
        <f t="shared" si="3"/>
        <v>2.9717998421946956</v>
      </c>
      <c r="H6" s="5">
        <f t="shared" si="4"/>
        <v>0.104209090103282</v>
      </c>
      <c r="I6" s="10">
        <f t="shared" si="5"/>
        <v>8.1992649311894428E-2</v>
      </c>
      <c r="J6" s="10">
        <f t="shared" si="6"/>
        <v>-7.4636493118944158E-3</v>
      </c>
      <c r="K6" s="10">
        <f t="shared" si="7"/>
        <v>5.570606105094199E-5</v>
      </c>
    </row>
    <row r="7" spans="1:11" x14ac:dyDescent="0.2">
      <c r="A7" s="19">
        <v>6</v>
      </c>
      <c r="B7" s="4">
        <f>Work!F7</f>
        <v>9.1809000000000002E-2</v>
      </c>
      <c r="C7" s="4">
        <f>Work!H7</f>
        <v>2.9608813203268074</v>
      </c>
      <c r="D7" s="4">
        <f t="shared" si="0"/>
        <v>-4.3169933333333355E-2</v>
      </c>
      <c r="E7" s="5">
        <f t="shared" si="1"/>
        <v>-1.1317146379915801</v>
      </c>
      <c r="F7" s="4">
        <f t="shared" si="2"/>
        <v>1.8636431440044463E-3</v>
      </c>
      <c r="G7" s="5">
        <f t="shared" si="3"/>
        <v>1.2807780218444131</v>
      </c>
      <c r="H7" s="5">
        <f t="shared" si="4"/>
        <v>4.8856045474454005E-2</v>
      </c>
      <c r="I7" s="10">
        <f t="shared" si="5"/>
        <v>0.10019404458643451</v>
      </c>
      <c r="J7" s="10">
        <f t="shared" si="6"/>
        <v>-8.3850445864345063E-3</v>
      </c>
      <c r="K7" s="10">
        <f t="shared" si="7"/>
        <v>7.0308972716494623E-5</v>
      </c>
    </row>
    <row r="8" spans="1:11" x14ac:dyDescent="0.2">
      <c r="A8" s="19">
        <v>7</v>
      </c>
      <c r="B8" s="4">
        <f>Work!F8</f>
        <v>0.10562500000000001</v>
      </c>
      <c r="C8" s="4">
        <f>Work!H8</f>
        <v>3.1582734083485948</v>
      </c>
      <c r="D8" s="4">
        <f t="shared" si="0"/>
        <v>-2.9353933333333346E-2</v>
      </c>
      <c r="E8" s="5">
        <f t="shared" si="1"/>
        <v>-0.93432254996979269</v>
      </c>
      <c r="F8" s="4">
        <f t="shared" si="2"/>
        <v>8.6165340213777847E-4</v>
      </c>
      <c r="G8" s="5">
        <f t="shared" si="3"/>
        <v>0.87295862738205576</v>
      </c>
      <c r="H8" s="5">
        <f t="shared" si="4"/>
        <v>2.742604184364331E-2</v>
      </c>
      <c r="I8" s="10">
        <f t="shared" si="5"/>
        <v>0.10626117634461456</v>
      </c>
      <c r="J8" s="10">
        <f t="shared" si="6"/>
        <v>-6.3617634461454742E-4</v>
      </c>
      <c r="K8" s="10">
        <f t="shared" si="7"/>
        <v>4.0472034144712742E-7</v>
      </c>
    </row>
    <row r="9" spans="1:11" x14ac:dyDescent="0.2">
      <c r="A9" s="19">
        <v>8</v>
      </c>
      <c r="B9" s="4">
        <f>Work!F9</f>
        <v>0.10758399999999997</v>
      </c>
      <c r="C9" s="4">
        <f>Work!H9</f>
        <v>3.5530575843921688</v>
      </c>
      <c r="D9" s="4">
        <f t="shared" si="0"/>
        <v>-2.7394933333333385E-2</v>
      </c>
      <c r="E9" s="5">
        <f t="shared" si="1"/>
        <v>-0.53953837392621873</v>
      </c>
      <c r="F9" s="4">
        <f t="shared" si="2"/>
        <v>7.5048237233778063E-4</v>
      </c>
      <c r="G9" s="5">
        <f t="shared" si="3"/>
        <v>0.29110165693894824</v>
      </c>
      <c r="H9" s="5">
        <f t="shared" si="4"/>
        <v>1.4780617784483861E-2</v>
      </c>
      <c r="I9" s="10">
        <f t="shared" si="5"/>
        <v>0.1183954398609746</v>
      </c>
      <c r="J9" s="10">
        <f t="shared" si="6"/>
        <v>-1.0811439860974631E-2</v>
      </c>
      <c r="K9" s="10">
        <f t="shared" si="7"/>
        <v>1.1688723186747115E-4</v>
      </c>
    </row>
    <row r="10" spans="1:11" x14ac:dyDescent="0.2">
      <c r="A10" s="19">
        <v>9</v>
      </c>
      <c r="B10" s="4">
        <f>Work!F10</f>
        <v>0.128881</v>
      </c>
      <c r="C10" s="4">
        <f>Work!H10</f>
        <v>3.9478417604357432</v>
      </c>
      <c r="D10" s="4">
        <f t="shared" si="0"/>
        <v>-6.0979333333333607E-3</v>
      </c>
      <c r="E10" s="5">
        <f t="shared" si="1"/>
        <v>-0.14475419788264432</v>
      </c>
      <c r="F10" s="4">
        <f t="shared" si="2"/>
        <v>3.718479093777811E-5</v>
      </c>
      <c r="G10" s="5">
        <f t="shared" si="3"/>
        <v>2.0953777804647751E-2</v>
      </c>
      <c r="H10" s="5">
        <f t="shared" si="4"/>
        <v>8.8270144840851014E-4</v>
      </c>
      <c r="I10" s="10">
        <f t="shared" si="5"/>
        <v>0.13052970337733466</v>
      </c>
      <c r="J10" s="10">
        <f t="shared" si="6"/>
        <v>-1.6487033773346649E-3</v>
      </c>
      <c r="K10" s="10">
        <f t="shared" si="7"/>
        <v>2.7182228264347304E-6</v>
      </c>
    </row>
    <row r="11" spans="1:11" x14ac:dyDescent="0.2">
      <c r="A11" s="19">
        <v>10</v>
      </c>
      <c r="B11" s="4">
        <f>Work!F11</f>
        <v>0.13838400000000001</v>
      </c>
      <c r="C11" s="4">
        <f>Work!H11</f>
        <v>4.934802200544679</v>
      </c>
      <c r="D11" s="4">
        <f t="shared" si="0"/>
        <v>3.4050666666666507E-3</v>
      </c>
      <c r="E11" s="5">
        <f t="shared" si="1"/>
        <v>0.84220624222629148</v>
      </c>
      <c r="F11" s="4">
        <f t="shared" si="2"/>
        <v>1.1594479004444336E-5</v>
      </c>
      <c r="G11" s="5">
        <f t="shared" si="3"/>
        <v>0.70931135444493076</v>
      </c>
      <c r="H11" s="5">
        <f t="shared" si="4"/>
        <v>2.867768401863324E-3</v>
      </c>
      <c r="I11" s="10">
        <f t="shared" si="5"/>
        <v>0.16086536216823483</v>
      </c>
      <c r="J11" s="10">
        <f t="shared" si="6"/>
        <v>-2.248136216823482E-2</v>
      </c>
      <c r="K11" s="10">
        <f t="shared" si="7"/>
        <v>5.0541164493933977E-4</v>
      </c>
    </row>
    <row r="12" spans="1:11" x14ac:dyDescent="0.2">
      <c r="A12" s="19">
        <v>11</v>
      </c>
      <c r="B12" s="4">
        <f>Work!F12</f>
        <v>0.18662400000000004</v>
      </c>
      <c r="C12" s="4">
        <f>Work!H12</f>
        <v>5.9217626406536148</v>
      </c>
      <c r="D12" s="4">
        <f t="shared" si="0"/>
        <v>5.1645066666666684E-2</v>
      </c>
      <c r="E12" s="5">
        <f t="shared" si="1"/>
        <v>1.8291666823352273</v>
      </c>
      <c r="F12" s="4">
        <f t="shared" si="2"/>
        <v>2.6672129110044463E-3</v>
      </c>
      <c r="G12" s="5">
        <f t="shared" si="3"/>
        <v>3.3458507517652625</v>
      </c>
      <c r="H12" s="5">
        <f t="shared" si="4"/>
        <v>9.4467435253648327E-2</v>
      </c>
      <c r="I12" s="10">
        <f t="shared" si="5"/>
        <v>0.19120102095913497</v>
      </c>
      <c r="J12" s="10">
        <f t="shared" si="6"/>
        <v>-4.5770209591349253E-3</v>
      </c>
      <c r="K12" s="10">
        <f t="shared" si="7"/>
        <v>2.0949120860360391E-5</v>
      </c>
    </row>
    <row r="13" spans="1:11" x14ac:dyDescent="0.2">
      <c r="A13" s="19">
        <v>12</v>
      </c>
      <c r="B13" s="4">
        <f>Work!F13</f>
        <v>0.18922499999999995</v>
      </c>
      <c r="C13" s="4">
        <f>Work!H13</f>
        <v>6.3165468166971896</v>
      </c>
      <c r="D13" s="4">
        <f t="shared" si="0"/>
        <v>5.4246066666666592E-2</v>
      </c>
      <c r="E13" s="5">
        <f t="shared" si="1"/>
        <v>2.2239508583788021</v>
      </c>
      <c r="F13" s="4">
        <f t="shared" si="2"/>
        <v>2.9426357488044363E-3</v>
      </c>
      <c r="G13" s="5">
        <f t="shared" si="3"/>
        <v>4.9459574204838104</v>
      </c>
      <c r="H13" s="5">
        <f t="shared" si="4"/>
        <v>0.12064058652700689</v>
      </c>
      <c r="I13" s="10">
        <f t="shared" si="5"/>
        <v>0.20333528447549507</v>
      </c>
      <c r="J13" s="10">
        <f t="shared" si="6"/>
        <v>-1.4110284475495116E-2</v>
      </c>
      <c r="K13" s="10">
        <f t="shared" si="7"/>
        <v>1.991001279793985E-4</v>
      </c>
    </row>
    <row r="14" spans="1:11" x14ac:dyDescent="0.2">
      <c r="A14" s="19">
        <v>13</v>
      </c>
      <c r="B14" s="4">
        <f>Work!F14</f>
        <v>0.20793599999999995</v>
      </c>
      <c r="C14" s="4">
        <f>Work!H14</f>
        <v>6.9087230807625506</v>
      </c>
      <c r="D14" s="4">
        <f t="shared" si="0"/>
        <v>7.2957066666666598E-2</v>
      </c>
      <c r="E14" s="5">
        <f t="shared" si="1"/>
        <v>2.8161271224441631</v>
      </c>
      <c r="F14" s="4">
        <f t="shared" si="2"/>
        <v>5.3227335766044348E-3</v>
      </c>
      <c r="G14" s="5">
        <f t="shared" si="3"/>
        <v>7.9305719697656425</v>
      </c>
      <c r="H14" s="5">
        <f t="shared" si="4"/>
        <v>0.20545637421396679</v>
      </c>
      <c r="I14" s="10">
        <f t="shared" si="5"/>
        <v>0.22153667975003513</v>
      </c>
      <c r="J14" s="10">
        <f t="shared" si="6"/>
        <v>-1.3600679750035177E-2</v>
      </c>
      <c r="K14" s="10">
        <f t="shared" si="7"/>
        <v>1.8497848966301692E-4</v>
      </c>
    </row>
    <row r="15" spans="1:11" x14ac:dyDescent="0.2">
      <c r="A15" s="19">
        <v>14</v>
      </c>
      <c r="B15" s="4">
        <f>Work!F15</f>
        <v>0.23522499999999999</v>
      </c>
      <c r="C15" s="4">
        <f>Work!H15</f>
        <v>7.3035072568061246</v>
      </c>
      <c r="D15" s="4">
        <f t="shared" si="0"/>
        <v>0.10024606666666663</v>
      </c>
      <c r="E15" s="5">
        <f t="shared" si="1"/>
        <v>3.210911298487737</v>
      </c>
      <c r="F15" s="4">
        <f t="shared" si="2"/>
        <v>1.0049273882137772E-2</v>
      </c>
      <c r="G15" s="5">
        <f t="shared" si="3"/>
        <v>10.309951366756206</v>
      </c>
      <c r="H15" s="5">
        <f t="shared" si="4"/>
        <v>0.32188122808895481</v>
      </c>
      <c r="I15" s="10">
        <f t="shared" si="5"/>
        <v>0.23367094326639518</v>
      </c>
      <c r="J15" s="10">
        <f t="shared" si="6"/>
        <v>1.5540567336048139E-3</v>
      </c>
      <c r="K15" s="10">
        <f t="shared" si="7"/>
        <v>2.4150923312624635E-6</v>
      </c>
    </row>
    <row r="16" spans="1:11" x14ac:dyDescent="0.2">
      <c r="A16" s="19">
        <v>15</v>
      </c>
      <c r="B16" s="4">
        <f>Work!F16</f>
        <v>0.29593600000000003</v>
      </c>
      <c r="C16" s="4">
        <f>Work!H16</f>
        <v>7.8956835208714864</v>
      </c>
      <c r="D16" s="4">
        <f t="shared" si="0"/>
        <v>0.16095706666666668</v>
      </c>
      <c r="E16" s="5">
        <f t="shared" si="1"/>
        <v>3.8030875625530989</v>
      </c>
      <c r="F16" s="4">
        <f t="shared" si="2"/>
        <v>2.590717730993778E-2</v>
      </c>
      <c r="G16" s="5">
        <f t="shared" si="3"/>
        <v>14.463475008446071</v>
      </c>
      <c r="H16" s="5">
        <f t="shared" si="4"/>
        <v>0.61213381834503</v>
      </c>
      <c r="I16" s="10">
        <f t="shared" si="5"/>
        <v>0.25187233854093527</v>
      </c>
      <c r="J16" s="10">
        <f t="shared" si="6"/>
        <v>4.4063661459064762E-2</v>
      </c>
      <c r="K16" s="10">
        <f t="shared" si="7"/>
        <v>1.9416062611790693E-3</v>
      </c>
    </row>
    <row r="17" spans="1:11" s="23" customFormat="1" x14ac:dyDescent="0.2">
      <c r="A17" s="20" t="s">
        <v>6</v>
      </c>
      <c r="B17" s="21">
        <f t="shared" ref="B17:K17" si="8">COUNT(B2:B16)</f>
        <v>15</v>
      </c>
      <c r="C17" s="21">
        <f t="shared" si="8"/>
        <v>15</v>
      </c>
      <c r="D17" s="21">
        <f t="shared" si="8"/>
        <v>15</v>
      </c>
      <c r="E17" s="22">
        <f t="shared" si="8"/>
        <v>15</v>
      </c>
      <c r="F17" s="22">
        <f t="shared" si="8"/>
        <v>15</v>
      </c>
      <c r="G17" s="22">
        <f t="shared" si="8"/>
        <v>15</v>
      </c>
      <c r="H17" s="22">
        <f t="shared" si="8"/>
        <v>15</v>
      </c>
      <c r="I17" s="22">
        <f t="shared" si="8"/>
        <v>15</v>
      </c>
      <c r="J17" s="22">
        <f t="shared" si="8"/>
        <v>15</v>
      </c>
      <c r="K17" s="22">
        <f t="shared" si="8"/>
        <v>15</v>
      </c>
    </row>
    <row r="18" spans="1:11" x14ac:dyDescent="0.2">
      <c r="A18" s="1" t="s">
        <v>31</v>
      </c>
      <c r="B18" s="5">
        <f t="shared" ref="B18:K18" si="9">SUM(B2:B16)</f>
        <v>2.0246840000000002</v>
      </c>
      <c r="C18" s="5">
        <f t="shared" si="9"/>
        <v>61.388939374775816</v>
      </c>
      <c r="D18" s="24">
        <f t="shared" si="9"/>
        <v>-2.4980018054066022E-16</v>
      </c>
      <c r="E18" s="24">
        <f t="shared" si="9"/>
        <v>-5.3290705182007514E-15</v>
      </c>
      <c r="F18" s="24">
        <f t="shared" si="9"/>
        <v>7.3448644438933328E-2</v>
      </c>
      <c r="G18" s="5">
        <f t="shared" si="9"/>
        <v>73.989347973667321</v>
      </c>
      <c r="H18" s="5">
        <f t="shared" si="9"/>
        <v>2.2741697874360729</v>
      </c>
      <c r="I18" s="5">
        <f t="shared" si="9"/>
        <v>2.0246840000000002</v>
      </c>
      <c r="J18" s="5">
        <f t="shared" si="9"/>
        <v>-3.5388358909926865E-16</v>
      </c>
      <c r="K18" s="5">
        <f t="shared" si="9"/>
        <v>3.5487417674341113E-3</v>
      </c>
    </row>
    <row r="19" spans="1:11" s="28" customFormat="1" x14ac:dyDescent="0.2">
      <c r="A19" s="25" t="s">
        <v>32</v>
      </c>
      <c r="B19" s="26">
        <f t="shared" ref="B19:J19" si="10">B18/B17</f>
        <v>0.13497893333333336</v>
      </c>
      <c r="C19" s="27">
        <f t="shared" si="10"/>
        <v>4.0925959583183875</v>
      </c>
      <c r="D19" s="27">
        <f t="shared" si="10"/>
        <v>-1.6653345369377347E-17</v>
      </c>
      <c r="E19" s="27">
        <f t="shared" si="10"/>
        <v>-3.5527136788005011E-16</v>
      </c>
      <c r="F19" s="27">
        <f t="shared" si="10"/>
        <v>4.8965762959288887E-3</v>
      </c>
      <c r="G19" s="27">
        <f t="shared" si="10"/>
        <v>4.9326231982444879</v>
      </c>
      <c r="H19" s="27">
        <f t="shared" si="10"/>
        <v>0.15161131916240486</v>
      </c>
      <c r="I19" s="26">
        <f t="shared" si="10"/>
        <v>0.13497893333333336</v>
      </c>
      <c r="J19" s="27">
        <f t="shared" si="10"/>
        <v>-2.3592239273284576E-17</v>
      </c>
    </row>
    <row r="20" spans="1:11" x14ac:dyDescent="0.2">
      <c r="A20" s="12" t="s">
        <v>33</v>
      </c>
      <c r="B20" s="29">
        <f>H19/G19</f>
        <v>3.0736448552640929E-2</v>
      </c>
    </row>
    <row r="21" spans="1:11" x14ac:dyDescent="0.2">
      <c r="A21" s="12" t="s">
        <v>34</v>
      </c>
      <c r="B21" s="29">
        <f>B19-B20*C19</f>
        <v>9.1870682137340509E-3</v>
      </c>
    </row>
    <row r="22" spans="1:11" x14ac:dyDescent="0.2">
      <c r="A22" s="12" t="s">
        <v>35</v>
      </c>
      <c r="B22" s="29">
        <f>SQRT(K18/(B17-2))</f>
        <v>1.6522110517620626E-2</v>
      </c>
    </row>
    <row r="23" spans="1:11" x14ac:dyDescent="0.2">
      <c r="A23" s="12" t="s">
        <v>36</v>
      </c>
      <c r="B23" s="30">
        <f>B22/SQRT(G18)</f>
        <v>1.9207945853516974E-3</v>
      </c>
    </row>
    <row r="24" spans="1:11" x14ac:dyDescent="0.2">
      <c r="A24" s="12" t="s">
        <v>37</v>
      </c>
      <c r="B24" s="29">
        <f>B22*SQRT(1 / B17+C19^2/G18)</f>
        <v>8.9439680896389456E-3</v>
      </c>
    </row>
    <row r="25" spans="1:11" x14ac:dyDescent="0.2">
      <c r="A25" s="12" t="s">
        <v>38</v>
      </c>
      <c r="B25" s="31">
        <f>1/B20</f>
        <v>32.534663147153942</v>
      </c>
    </row>
    <row r="26" spans="1:11" x14ac:dyDescent="0.2">
      <c r="A26" s="12" t="s">
        <v>39</v>
      </c>
      <c r="B26" s="31">
        <f>B23*B25^2</f>
        <v>2.0331693397259865</v>
      </c>
    </row>
    <row r="27" spans="1:11" x14ac:dyDescent="0.2">
      <c r="A27" s="12" t="s">
        <v>40</v>
      </c>
      <c r="B27" s="29">
        <f>B20^2*G18/F18</f>
        <v>0.95168403999090001</v>
      </c>
    </row>
    <row r="28" spans="1:11" x14ac:dyDescent="0.2">
      <c r="A28" s="12" t="s">
        <v>41</v>
      </c>
      <c r="B28" s="32">
        <f>H19/SQRT(F19*G19)</f>
        <v>0.97554294625654481</v>
      </c>
    </row>
  </sheetData>
  <pageMargins left="0.78749999999999998" right="0.78749999999999998" top="1.05277777777778" bottom="1.05277777777778" header="0.78749999999999998" footer="0.78749999999999998"/>
  <pageSetup firstPageNumber="0" orientation="portrait" horizontalDpi="300" verticalDpi="300"/>
  <headerFooter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G24" sqref="G24"/>
    </sheetView>
  </sheetViews>
  <sheetFormatPr defaultRowHeight="12.75" x14ac:dyDescent="0.2"/>
  <cols>
    <col min="1" max="1" width="9.42578125" customWidth="1"/>
    <col min="2" max="3" width="11.42578125" customWidth="1"/>
    <col min="4" max="4" width="5.42578125" customWidth="1"/>
    <col min="5" max="5" width="19.140625" customWidth="1"/>
    <col min="6" max="6" width="12" customWidth="1"/>
    <col min="7" max="7" width="14.42578125" customWidth="1"/>
    <col min="8" max="8" width="12" customWidth="1"/>
    <col min="9" max="9" width="8.5703125" customWidth="1"/>
    <col min="10" max="10" width="14.42578125" customWidth="1"/>
    <col min="11" max="1025" width="8.5703125" customWidth="1"/>
  </cols>
  <sheetData>
    <row r="1" spans="1:11" x14ac:dyDescent="0.2">
      <c r="A1" s="2"/>
      <c r="B1" s="6" t="s">
        <v>21</v>
      </c>
      <c r="C1" s="6" t="s">
        <v>22</v>
      </c>
      <c r="D1" s="7"/>
      <c r="E1" s="8"/>
      <c r="F1" s="8"/>
      <c r="G1" s="8"/>
      <c r="H1" s="8"/>
      <c r="I1" s="6"/>
      <c r="J1" s="6"/>
      <c r="K1" s="6"/>
    </row>
    <row r="2" spans="1:11" x14ac:dyDescent="0.2">
      <c r="A2" s="19">
        <v>1</v>
      </c>
      <c r="B2" s="4">
        <f>Work!F2</f>
        <v>5.522500000000001E-2</v>
      </c>
      <c r="C2" s="4">
        <f>Work!H2</f>
        <v>0.9869604401089358</v>
      </c>
      <c r="D2" s="4"/>
      <c r="E2" t="s">
        <v>42</v>
      </c>
    </row>
    <row r="3" spans="1:11" x14ac:dyDescent="0.2">
      <c r="A3" s="19">
        <v>2</v>
      </c>
      <c r="B3" s="4">
        <f>Work!F3</f>
        <v>6.3504000000000005E-2</v>
      </c>
      <c r="C3" s="4">
        <f>Work!H3</f>
        <v>1.3817446161525102</v>
      </c>
      <c r="D3" s="4"/>
    </row>
    <row r="4" spans="1:11" x14ac:dyDescent="0.2">
      <c r="A4" s="19">
        <v>3</v>
      </c>
      <c r="B4" s="4">
        <f>Work!F4</f>
        <v>7.0756000000000013E-2</v>
      </c>
      <c r="C4" s="4">
        <f>Work!H4</f>
        <v>1.7765287921960844</v>
      </c>
      <c r="D4" s="4"/>
      <c r="E4" s="44" t="s">
        <v>43</v>
      </c>
      <c r="F4" s="44"/>
    </row>
    <row r="5" spans="1:11" x14ac:dyDescent="0.2">
      <c r="A5" s="19">
        <v>4</v>
      </c>
      <c r="B5" s="4">
        <f>Work!F5</f>
        <v>7.3441000000000006E-2</v>
      </c>
      <c r="C5" s="4">
        <f>Work!H5</f>
        <v>1.9739208802178716</v>
      </c>
      <c r="D5" s="4"/>
      <c r="E5" s="34" t="s">
        <v>44</v>
      </c>
      <c r="F5" s="34">
        <v>0.99709144363325497</v>
      </c>
    </row>
    <row r="6" spans="1:11" x14ac:dyDescent="0.2">
      <c r="A6" s="19">
        <v>5</v>
      </c>
      <c r="B6" s="4">
        <f>Work!F6</f>
        <v>7.4529000000000012E-2</v>
      </c>
      <c r="C6" s="4">
        <f>Work!H6</f>
        <v>2.368705056261446</v>
      </c>
      <c r="D6" s="4"/>
      <c r="E6" s="34" t="s">
        <v>45</v>
      </c>
      <c r="F6" s="34">
        <v>0.99419134696664901</v>
      </c>
    </row>
    <row r="7" spans="1:11" x14ac:dyDescent="0.2">
      <c r="A7" s="19">
        <v>6</v>
      </c>
      <c r="B7" s="4">
        <f>Work!F7</f>
        <v>9.1809000000000002E-2</v>
      </c>
      <c r="C7" s="4">
        <f>Work!H7</f>
        <v>2.9608813203268074</v>
      </c>
      <c r="D7" s="4"/>
      <c r="E7" s="34" t="s">
        <v>46</v>
      </c>
      <c r="F7" s="34">
        <v>0.99374452750254505</v>
      </c>
    </row>
    <row r="8" spans="1:11" x14ac:dyDescent="0.2">
      <c r="A8" s="19">
        <v>7</v>
      </c>
      <c r="B8" s="4">
        <f>Work!F8</f>
        <v>0.10562500000000001</v>
      </c>
      <c r="C8" s="4">
        <f>Work!H8</f>
        <v>3.1582734083485948</v>
      </c>
      <c r="D8" s="4"/>
      <c r="E8" s="34" t="s">
        <v>47</v>
      </c>
      <c r="F8" s="34">
        <v>3.7016394381155802E-2</v>
      </c>
    </row>
    <row r="9" spans="1:11" x14ac:dyDescent="0.2">
      <c r="A9" s="19">
        <v>8</v>
      </c>
      <c r="B9" s="4">
        <f>Work!F9</f>
        <v>0.10758399999999997</v>
      </c>
      <c r="C9" s="4">
        <f>Work!H9</f>
        <v>3.5530575843921688</v>
      </c>
      <c r="D9" s="4"/>
      <c r="E9" s="35" t="s">
        <v>48</v>
      </c>
      <c r="F9" s="35">
        <v>15</v>
      </c>
    </row>
    <row r="10" spans="1:11" x14ac:dyDescent="0.2">
      <c r="A10" s="19">
        <v>9</v>
      </c>
      <c r="B10" s="4">
        <f>Work!F10</f>
        <v>0.128881</v>
      </c>
      <c r="C10" s="4">
        <f>Work!H10</f>
        <v>3.9478417604357432</v>
      </c>
      <c r="D10" s="4"/>
    </row>
    <row r="11" spans="1:11" x14ac:dyDescent="0.2">
      <c r="A11" s="19">
        <v>10</v>
      </c>
      <c r="B11" s="4">
        <f>Work!F11</f>
        <v>0.13838400000000001</v>
      </c>
      <c r="C11" s="4">
        <f>Work!H11</f>
        <v>4.934802200544679</v>
      </c>
      <c r="D11" s="4"/>
      <c r="E11" t="s">
        <v>49</v>
      </c>
    </row>
    <row r="12" spans="1:11" x14ac:dyDescent="0.2">
      <c r="A12" s="19">
        <v>11</v>
      </c>
      <c r="B12" s="4">
        <f>Work!F12</f>
        <v>0.18662400000000004</v>
      </c>
      <c r="C12" s="4">
        <f>Work!H12</f>
        <v>5.9217626406536148</v>
      </c>
      <c r="D12" s="4"/>
      <c r="E12" s="33"/>
      <c r="F12" s="33" t="s">
        <v>50</v>
      </c>
      <c r="G12" s="33" t="s">
        <v>51</v>
      </c>
      <c r="H12" s="33" t="s">
        <v>52</v>
      </c>
      <c r="I12" s="33" t="s">
        <v>53</v>
      </c>
      <c r="J12" s="33" t="s">
        <v>54</v>
      </c>
    </row>
    <row r="13" spans="1:11" x14ac:dyDescent="0.2">
      <c r="A13" s="19">
        <v>12</v>
      </c>
      <c r="B13" s="4">
        <f>Work!F13</f>
        <v>0.18922499999999995</v>
      </c>
      <c r="C13" s="4">
        <f>Work!H13</f>
        <v>6.3165468166971896</v>
      </c>
      <c r="D13" s="4"/>
      <c r="E13" s="34" t="s">
        <v>55</v>
      </c>
      <c r="F13" s="34">
        <v>1</v>
      </c>
      <c r="G13" s="34">
        <v>3.04878025218364</v>
      </c>
      <c r="H13" s="34">
        <v>3.04878025218364</v>
      </c>
      <c r="I13" s="34">
        <v>2225.0403727610501</v>
      </c>
      <c r="J13" s="34">
        <v>6.3710508398175502E-16</v>
      </c>
    </row>
    <row r="14" spans="1:11" x14ac:dyDescent="0.2">
      <c r="A14" s="19">
        <v>13</v>
      </c>
      <c r="B14" s="4">
        <f>Work!F14</f>
        <v>0.20793599999999995</v>
      </c>
      <c r="C14" s="4">
        <f>Work!H14</f>
        <v>6.9087230807625506</v>
      </c>
      <c r="D14" s="4"/>
      <c r="E14" s="34" t="s">
        <v>56</v>
      </c>
      <c r="F14" s="34">
        <v>13</v>
      </c>
      <c r="G14" s="34">
        <v>1.7812774888756398E-2</v>
      </c>
      <c r="H14" s="34">
        <v>1.37021345298126E-3</v>
      </c>
      <c r="I14" s="34"/>
      <c r="J14" s="34"/>
    </row>
    <row r="15" spans="1:11" x14ac:dyDescent="0.2">
      <c r="A15" s="19">
        <v>14</v>
      </c>
      <c r="B15" s="4">
        <f>Work!F15</f>
        <v>0.23522499999999999</v>
      </c>
      <c r="C15" s="4">
        <f>Work!H15</f>
        <v>7.3035072568061246</v>
      </c>
      <c r="D15" s="4"/>
      <c r="E15" s="35" t="s">
        <v>57</v>
      </c>
      <c r="F15" s="35">
        <v>14</v>
      </c>
      <c r="G15" s="35">
        <v>3.0665930270724</v>
      </c>
      <c r="H15" s="35"/>
      <c r="I15" s="35"/>
      <c r="J15" s="35"/>
    </row>
    <row r="16" spans="1:11" x14ac:dyDescent="0.2">
      <c r="A16" s="19">
        <v>15</v>
      </c>
      <c r="B16" s="4">
        <f>Work!F16</f>
        <v>0.29593600000000003</v>
      </c>
      <c r="C16" s="4">
        <f>Work!H16</f>
        <v>7.8956835208714864</v>
      </c>
      <c r="D16" s="4"/>
    </row>
    <row r="17" spans="1:13" x14ac:dyDescent="0.2">
      <c r="A17" s="20" t="s">
        <v>6</v>
      </c>
      <c r="B17" s="21">
        <f>COUNT(B2:B16)</f>
        <v>15</v>
      </c>
      <c r="C17" s="21">
        <f>COUNT(C2:C16)</f>
        <v>15</v>
      </c>
      <c r="D17" s="21"/>
      <c r="E17" s="33"/>
      <c r="F17" s="33" t="s">
        <v>58</v>
      </c>
      <c r="G17" s="33" t="s">
        <v>47</v>
      </c>
      <c r="H17" s="33" t="s">
        <v>59</v>
      </c>
      <c r="I17" s="33" t="s">
        <v>60</v>
      </c>
      <c r="J17" s="33" t="s">
        <v>61</v>
      </c>
      <c r="K17" s="33" t="s">
        <v>62</v>
      </c>
      <c r="L17" s="33" t="s">
        <v>63</v>
      </c>
      <c r="M17" s="33" t="s">
        <v>64</v>
      </c>
    </row>
    <row r="18" spans="1:13" x14ac:dyDescent="0.2">
      <c r="A18" s="1" t="s">
        <v>31</v>
      </c>
      <c r="B18" s="5">
        <f>SUM(B2:B16)</f>
        <v>2.0246840000000002</v>
      </c>
      <c r="C18" s="5">
        <f>SUM(C2:C16)</f>
        <v>61.388939374775816</v>
      </c>
      <c r="D18" s="24"/>
      <c r="E18" s="34" t="s">
        <v>65</v>
      </c>
      <c r="F18" s="34">
        <v>8.16717494290784E-2</v>
      </c>
      <c r="G18" s="34">
        <v>2.3335872881929499E-2</v>
      </c>
      <c r="H18" s="34">
        <v>3.4998369181348399</v>
      </c>
      <c r="I18" s="34">
        <v>3.9152702491415496E-3</v>
      </c>
      <c r="J18" s="34">
        <v>3.1257661083757902E-2</v>
      </c>
      <c r="K18" s="34">
        <v>0.132085837774399</v>
      </c>
      <c r="L18" s="34">
        <v>3.1257661083757902E-2</v>
      </c>
      <c r="M18" s="34">
        <v>0.132085837774399</v>
      </c>
    </row>
    <row r="19" spans="1:13" x14ac:dyDescent="0.2">
      <c r="A19" s="25" t="s">
        <v>32</v>
      </c>
      <c r="B19" s="26">
        <f>B18/B17</f>
        <v>0.13497893333333336</v>
      </c>
      <c r="C19" s="27">
        <f>C18/C17</f>
        <v>4.0925959583183875</v>
      </c>
      <c r="D19" s="27"/>
      <c r="E19" s="35" t="s">
        <v>22</v>
      </c>
      <c r="F19" s="35">
        <v>3.3725597822620301E-4</v>
      </c>
      <c r="G19" s="35">
        <v>7.1497475727757201E-6</v>
      </c>
      <c r="H19" s="35">
        <v>47.170333608752998</v>
      </c>
      <c r="I19" s="35">
        <v>6.3710508398175502E-16</v>
      </c>
      <c r="J19" s="35">
        <v>3.21809887668357E-4</v>
      </c>
      <c r="K19" s="35">
        <v>3.52702068784048E-4</v>
      </c>
      <c r="L19" s="35">
        <v>3.21809887668357E-4</v>
      </c>
      <c r="M19" s="35">
        <v>3.52702068784048E-4</v>
      </c>
    </row>
    <row r="20" spans="1:13" x14ac:dyDescent="0.2">
      <c r="A20" s="12" t="s">
        <v>33</v>
      </c>
      <c r="B20" s="29">
        <f>F19</f>
        <v>3.3725597822620301E-4</v>
      </c>
      <c r="D20" s="4"/>
    </row>
    <row r="21" spans="1:13" x14ac:dyDescent="0.2">
      <c r="A21" s="12" t="s">
        <v>34</v>
      </c>
      <c r="B21" s="29">
        <f>F18</f>
        <v>8.16717494290784E-2</v>
      </c>
      <c r="D21" s="4"/>
    </row>
    <row r="22" spans="1:13" x14ac:dyDescent="0.2">
      <c r="A22" s="12" t="s">
        <v>35</v>
      </c>
      <c r="B22" s="29">
        <f>F8</f>
        <v>3.7016394381155802E-2</v>
      </c>
      <c r="D22" s="4"/>
    </row>
    <row r="23" spans="1:13" x14ac:dyDescent="0.2">
      <c r="A23" s="12" t="s">
        <v>36</v>
      </c>
      <c r="B23" s="30">
        <f>G19</f>
        <v>7.1497475727757201E-6</v>
      </c>
      <c r="D23" s="4"/>
      <c r="E23" s="5"/>
      <c r="F23" s="5"/>
      <c r="G23" s="5"/>
      <c r="H23" s="5"/>
    </row>
    <row r="24" spans="1:13" x14ac:dyDescent="0.2">
      <c r="A24" s="12" t="s">
        <v>37</v>
      </c>
      <c r="B24" s="29">
        <f>G18</f>
        <v>2.3335872881929499E-2</v>
      </c>
      <c r="D24" s="4"/>
      <c r="E24" s="5"/>
      <c r="F24" s="5"/>
      <c r="G24" s="5"/>
      <c r="H24" s="5"/>
    </row>
    <row r="25" spans="1:13" x14ac:dyDescent="0.2">
      <c r="A25" s="12" t="s">
        <v>38</v>
      </c>
      <c r="B25" s="31">
        <f>1/B20</f>
        <v>2965.1068166663717</v>
      </c>
      <c r="D25" s="4"/>
      <c r="E25" s="5"/>
      <c r="F25" s="5"/>
      <c r="G25" s="5"/>
      <c r="H25" s="5"/>
    </row>
    <row r="26" spans="1:13" x14ac:dyDescent="0.2">
      <c r="A26" s="12" t="s">
        <v>39</v>
      </c>
      <c r="B26" s="31">
        <f>B23*B25^2</f>
        <v>62.859568500405082</v>
      </c>
      <c r="D26" s="4"/>
      <c r="E26" s="5"/>
      <c r="F26" s="5"/>
      <c r="G26" s="5"/>
      <c r="H26" s="5"/>
    </row>
    <row r="27" spans="1:13" x14ac:dyDescent="0.2">
      <c r="A27" s="12" t="s">
        <v>40</v>
      </c>
      <c r="B27" s="29">
        <f>F6</f>
        <v>0.99419134696664901</v>
      </c>
      <c r="D27" s="36"/>
      <c r="E27" s="5"/>
      <c r="F27" s="5"/>
      <c r="G27" s="5"/>
      <c r="H27" s="5"/>
    </row>
    <row r="28" spans="1:13" x14ac:dyDescent="0.2">
      <c r="A28" s="12" t="s">
        <v>41</v>
      </c>
      <c r="B28" s="32">
        <f>SQRT(B27)</f>
        <v>0.99709144363325519</v>
      </c>
      <c r="D28" s="4"/>
      <c r="E28" s="5"/>
      <c r="F28" s="5"/>
      <c r="G28" s="5"/>
      <c r="H28" s="5"/>
    </row>
  </sheetData>
  <mergeCells count="1">
    <mergeCell ref="E4:F4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zoomScale="91" zoomScaleNormal="91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D33" sqref="D33"/>
    </sheetView>
  </sheetViews>
  <sheetFormatPr defaultRowHeight="12.75" x14ac:dyDescent="0.2"/>
  <cols>
    <col min="2" max="2" width="14.5703125" customWidth="1"/>
  </cols>
  <sheetData>
    <row r="1" spans="1:10" x14ac:dyDescent="0.2">
      <c r="A1" s="2" t="s">
        <v>20</v>
      </c>
      <c r="B1" s="6" t="s">
        <v>21</v>
      </c>
      <c r="C1" s="6" t="s">
        <v>22</v>
      </c>
      <c r="D1" s="6" t="s">
        <v>66</v>
      </c>
      <c r="E1" s="7" t="s">
        <v>67</v>
      </c>
      <c r="F1" s="8" t="s">
        <v>68</v>
      </c>
      <c r="G1" s="6" t="s">
        <v>28</v>
      </c>
      <c r="H1" s="6" t="s">
        <v>29</v>
      </c>
      <c r="I1" s="6" t="s">
        <v>30</v>
      </c>
      <c r="J1" s="6" t="s">
        <v>69</v>
      </c>
    </row>
    <row r="2" spans="1:10" x14ac:dyDescent="0.2">
      <c r="A2" s="19">
        <v>1</v>
      </c>
      <c r="B2" s="37">
        <f>Work!F2</f>
        <v>5.522500000000001E-2</v>
      </c>
      <c r="C2" s="37">
        <f>Work!H2</f>
        <v>0.9869604401089358</v>
      </c>
      <c r="D2" s="9">
        <f t="shared" ref="D2:D16" si="0">B2^2</f>
        <v>3.0498006250000011E-3</v>
      </c>
      <c r="E2" s="5">
        <f t="shared" ref="E2:E16" si="1">C2^2</f>
        <v>0.97409091034002426</v>
      </c>
      <c r="F2" s="5">
        <f t="shared" ref="F2:F16" si="2">B2*C2</f>
        <v>5.4504890305015992E-2</v>
      </c>
      <c r="G2" s="10">
        <f t="shared" ref="G2:G16" si="3">$B$20*C2</f>
        <v>3.2047158859470466E-2</v>
      </c>
      <c r="H2" s="10">
        <f t="shared" ref="H2:H16" si="4">B2-G2</f>
        <v>2.3177841140529544E-2</v>
      </c>
      <c r="I2" s="10">
        <f t="shared" ref="I2:I16" si="5">H2^2</f>
        <v>5.3721231993562391E-4</v>
      </c>
      <c r="J2" s="10">
        <f t="shared" ref="J2:J16" si="6">G2^2</f>
        <v>1.0270203909641363E-3</v>
      </c>
    </row>
    <row r="3" spans="1:10" x14ac:dyDescent="0.2">
      <c r="A3" s="19">
        <v>2</v>
      </c>
      <c r="B3" s="37">
        <f>Work!F3</f>
        <v>6.3504000000000005E-2</v>
      </c>
      <c r="C3" s="37">
        <f>Work!H3</f>
        <v>1.3817446161525102</v>
      </c>
      <c r="D3" s="9">
        <f t="shared" si="0"/>
        <v>4.0327580160000008E-3</v>
      </c>
      <c r="E3" s="5">
        <f t="shared" si="1"/>
        <v>1.9092181842664477</v>
      </c>
      <c r="F3" s="5">
        <f t="shared" si="2"/>
        <v>8.7746310104149017E-2</v>
      </c>
      <c r="G3" s="10">
        <f t="shared" si="3"/>
        <v>4.4866022403258661E-2</v>
      </c>
      <c r="H3" s="10">
        <f t="shared" si="4"/>
        <v>1.8637977596741344E-2</v>
      </c>
      <c r="I3" s="10">
        <f t="shared" si="5"/>
        <v>3.4737420889663226E-4</v>
      </c>
      <c r="J3" s="10">
        <f t="shared" si="6"/>
        <v>2.0129599662897079E-3</v>
      </c>
    </row>
    <row r="4" spans="1:10" x14ac:dyDescent="0.2">
      <c r="A4" s="19">
        <v>3</v>
      </c>
      <c r="B4" s="37">
        <f>Work!F4</f>
        <v>7.0756000000000013E-2</v>
      </c>
      <c r="C4" s="37">
        <f>Work!H4</f>
        <v>1.7765287921960844</v>
      </c>
      <c r="D4" s="9">
        <f t="shared" si="0"/>
        <v>5.0064115360000019E-3</v>
      </c>
      <c r="E4" s="5">
        <f t="shared" si="1"/>
        <v>3.1560545495016785</v>
      </c>
      <c r="F4" s="5">
        <f t="shared" si="2"/>
        <v>0.12570007122062618</v>
      </c>
      <c r="G4" s="10">
        <f t="shared" si="3"/>
        <v>5.7684885947046842E-2</v>
      </c>
      <c r="H4" s="10">
        <f t="shared" si="4"/>
        <v>1.3071114052953171E-2</v>
      </c>
      <c r="I4" s="10">
        <f t="shared" si="5"/>
        <v>1.7085402258530988E-4</v>
      </c>
      <c r="J4" s="10">
        <f t="shared" si="6"/>
        <v>3.3275460667238021E-3</v>
      </c>
    </row>
    <row r="5" spans="1:10" x14ac:dyDescent="0.2">
      <c r="A5" s="19">
        <v>4</v>
      </c>
      <c r="B5" s="37">
        <f>Work!F5</f>
        <v>7.3441000000000006E-2</v>
      </c>
      <c r="C5" s="37">
        <f>Work!H5</f>
        <v>1.9739208802178716</v>
      </c>
      <c r="D5" s="9">
        <f t="shared" si="0"/>
        <v>5.3935804810000005E-3</v>
      </c>
      <c r="E5" s="5">
        <f t="shared" si="1"/>
        <v>3.8963636413600971</v>
      </c>
      <c r="F5" s="5">
        <f t="shared" si="2"/>
        <v>0.14496672336408073</v>
      </c>
      <c r="G5" s="10">
        <f t="shared" si="3"/>
        <v>6.4094317718940932E-2</v>
      </c>
      <c r="H5" s="10">
        <f t="shared" si="4"/>
        <v>9.3466822810590738E-3</v>
      </c>
      <c r="I5" s="10">
        <f t="shared" si="5"/>
        <v>8.7360469663063652E-5</v>
      </c>
      <c r="J5" s="10">
        <f t="shared" si="6"/>
        <v>4.1080815638565452E-3</v>
      </c>
    </row>
    <row r="6" spans="1:10" x14ac:dyDescent="0.2">
      <c r="A6" s="19">
        <v>5</v>
      </c>
      <c r="B6" s="37">
        <f>Work!F6</f>
        <v>7.4529000000000012E-2</v>
      </c>
      <c r="C6" s="37">
        <f>Work!H6</f>
        <v>2.368705056261446</v>
      </c>
      <c r="D6" s="9">
        <f t="shared" si="0"/>
        <v>5.5545718410000017E-3</v>
      </c>
      <c r="E6" s="5">
        <f t="shared" si="1"/>
        <v>5.6107636435585402</v>
      </c>
      <c r="F6" s="5">
        <f t="shared" si="2"/>
        <v>0.17653721913810932</v>
      </c>
      <c r="G6" s="10">
        <f t="shared" si="3"/>
        <v>7.6913181262729127E-2</v>
      </c>
      <c r="H6" s="10">
        <f t="shared" si="4"/>
        <v>-2.3841812627291153E-3</v>
      </c>
      <c r="I6" s="10">
        <f t="shared" si="5"/>
        <v>5.6843202935485993E-6</v>
      </c>
      <c r="J6" s="10">
        <f t="shared" si="6"/>
        <v>5.9156374519534266E-3</v>
      </c>
    </row>
    <row r="7" spans="1:10" x14ac:dyDescent="0.2">
      <c r="A7" s="19">
        <v>6</v>
      </c>
      <c r="B7" s="37">
        <f>Work!F7</f>
        <v>9.1809000000000002E-2</v>
      </c>
      <c r="C7" s="37">
        <f>Work!H7</f>
        <v>2.9608813203268074</v>
      </c>
      <c r="D7" s="9">
        <f t="shared" si="0"/>
        <v>8.4288924810000006E-3</v>
      </c>
      <c r="E7" s="5">
        <f t="shared" si="1"/>
        <v>8.7668181930602174</v>
      </c>
      <c r="F7" s="5">
        <f t="shared" si="2"/>
        <v>0.27183555313788388</v>
      </c>
      <c r="G7" s="10">
        <f t="shared" si="3"/>
        <v>9.6141476578411406E-2</v>
      </c>
      <c r="H7" s="10">
        <f t="shared" si="4"/>
        <v>-4.3324765784114039E-3</v>
      </c>
      <c r="I7" s="10">
        <f t="shared" si="5"/>
        <v>1.8770353302483384E-5</v>
      </c>
      <c r="J7" s="10">
        <f t="shared" si="6"/>
        <v>9.2431835186772282E-3</v>
      </c>
    </row>
    <row r="8" spans="1:10" x14ac:dyDescent="0.2">
      <c r="A8" s="19">
        <v>7</v>
      </c>
      <c r="B8" s="37">
        <f>Work!F8</f>
        <v>0.10562500000000001</v>
      </c>
      <c r="C8" s="37">
        <f>Work!H8</f>
        <v>3.1582734083485948</v>
      </c>
      <c r="D8" s="9">
        <f t="shared" si="0"/>
        <v>1.1156640625000002E-2</v>
      </c>
      <c r="E8" s="5">
        <f t="shared" si="1"/>
        <v>9.9746909218818498</v>
      </c>
      <c r="F8" s="5">
        <f t="shared" si="2"/>
        <v>0.33359262875682039</v>
      </c>
      <c r="G8" s="10">
        <f t="shared" si="3"/>
        <v>0.10255090835030552</v>
      </c>
      <c r="H8" s="10">
        <f t="shared" si="4"/>
        <v>3.0740916496944937E-3</v>
      </c>
      <c r="I8" s="10">
        <f t="shared" si="5"/>
        <v>9.4500394707214141E-6</v>
      </c>
      <c r="J8" s="10">
        <f t="shared" si="6"/>
        <v>1.0516688803472762E-2</v>
      </c>
    </row>
    <row r="9" spans="1:10" x14ac:dyDescent="0.2">
      <c r="A9" s="19">
        <v>8</v>
      </c>
      <c r="B9" s="37">
        <f>Work!F9</f>
        <v>0.10758399999999997</v>
      </c>
      <c r="C9" s="37">
        <f>Work!H9</f>
        <v>3.5530575843921688</v>
      </c>
      <c r="D9" s="9">
        <f t="shared" si="0"/>
        <v>1.1574317055999993E-2</v>
      </c>
      <c r="E9" s="5">
        <f t="shared" si="1"/>
        <v>12.624218198006714</v>
      </c>
      <c r="F9" s="5">
        <f t="shared" si="2"/>
        <v>0.38225214715924699</v>
      </c>
      <c r="G9" s="10">
        <f t="shared" si="3"/>
        <v>0.11536977189409368</v>
      </c>
      <c r="H9" s="10">
        <f t="shared" si="4"/>
        <v>-7.7857718940937126E-3</v>
      </c>
      <c r="I9" s="10">
        <f t="shared" si="5"/>
        <v>6.0618243986859601E-5</v>
      </c>
      <c r="J9" s="10">
        <f t="shared" si="6"/>
        <v>1.3310184266895208E-2</v>
      </c>
    </row>
    <row r="10" spans="1:10" x14ac:dyDescent="0.2">
      <c r="A10" s="19">
        <v>9</v>
      </c>
      <c r="B10" s="37">
        <f>Work!F10</f>
        <v>0.128881</v>
      </c>
      <c r="C10" s="37">
        <f>Work!H10</f>
        <v>3.9478417604357432</v>
      </c>
      <c r="D10" s="9">
        <f t="shared" si="0"/>
        <v>1.6610312161E-2</v>
      </c>
      <c r="E10" s="5">
        <f t="shared" si="1"/>
        <v>15.585454565440388</v>
      </c>
      <c r="F10" s="5">
        <f t="shared" si="2"/>
        <v>0.50880179392671898</v>
      </c>
      <c r="G10" s="10">
        <f t="shared" si="3"/>
        <v>0.12818863543788186</v>
      </c>
      <c r="H10" s="10">
        <f t="shared" si="4"/>
        <v>6.9236456211813069E-4</v>
      </c>
      <c r="I10" s="10">
        <f t="shared" si="5"/>
        <v>4.7936868687703087E-7</v>
      </c>
      <c r="J10" s="10">
        <f t="shared" si="6"/>
        <v>1.6432326255426181E-2</v>
      </c>
    </row>
    <row r="11" spans="1:10" x14ac:dyDescent="0.2">
      <c r="A11" s="19">
        <v>10</v>
      </c>
      <c r="B11" s="37">
        <f>Work!F11</f>
        <v>0.13838400000000001</v>
      </c>
      <c r="C11" s="37">
        <f>Work!H11</f>
        <v>4.934802200544679</v>
      </c>
      <c r="D11" s="9">
        <f t="shared" si="0"/>
        <v>1.9150131456000002E-2</v>
      </c>
      <c r="E11" s="5">
        <f t="shared" si="1"/>
        <v>24.352272758500607</v>
      </c>
      <c r="F11" s="5">
        <f t="shared" si="2"/>
        <v>0.68289766772017491</v>
      </c>
      <c r="G11" s="10">
        <f t="shared" si="3"/>
        <v>0.16023579429735235</v>
      </c>
      <c r="H11" s="10">
        <f t="shared" si="4"/>
        <v>-2.1851794297352345E-2</v>
      </c>
      <c r="I11" s="10">
        <f t="shared" si="5"/>
        <v>4.7750091401380047E-4</v>
      </c>
      <c r="J11" s="10">
        <f t="shared" si="6"/>
        <v>2.5675509774103416E-2</v>
      </c>
    </row>
    <row r="12" spans="1:10" x14ac:dyDescent="0.2">
      <c r="A12" s="19">
        <v>11</v>
      </c>
      <c r="B12" s="37">
        <f>Work!F12</f>
        <v>0.18662400000000004</v>
      </c>
      <c r="C12" s="37">
        <f>Work!H12</f>
        <v>5.9217626406536148</v>
      </c>
      <c r="D12" s="9">
        <f t="shared" si="0"/>
        <v>3.4828517376000012E-2</v>
      </c>
      <c r="E12" s="5">
        <f t="shared" si="1"/>
        <v>35.067272772240869</v>
      </c>
      <c r="F12" s="5">
        <f t="shared" si="2"/>
        <v>1.1051430310493404</v>
      </c>
      <c r="G12" s="10">
        <f t="shared" si="3"/>
        <v>0.19228295315682281</v>
      </c>
      <c r="H12" s="10">
        <f t="shared" si="4"/>
        <v>-5.6589531568227713E-3</v>
      </c>
      <c r="I12" s="10">
        <f t="shared" si="5"/>
        <v>3.2023750831114406E-5</v>
      </c>
      <c r="J12" s="10">
        <f t="shared" si="6"/>
        <v>3.6972734074708913E-2</v>
      </c>
    </row>
    <row r="13" spans="1:10" x14ac:dyDescent="0.2">
      <c r="A13" s="19">
        <v>12</v>
      </c>
      <c r="B13" s="37">
        <f>Work!F13</f>
        <v>0.18922499999999995</v>
      </c>
      <c r="C13" s="37">
        <f>Work!H13</f>
        <v>6.3165468166971896</v>
      </c>
      <c r="D13" s="9">
        <f t="shared" si="0"/>
        <v>3.5806100624999983E-2</v>
      </c>
      <c r="E13" s="5">
        <f t="shared" si="1"/>
        <v>39.898763687527399</v>
      </c>
      <c r="F13" s="5">
        <f t="shared" si="2"/>
        <v>1.1952485713895253</v>
      </c>
      <c r="G13" s="10">
        <f t="shared" si="3"/>
        <v>0.20510181670061103</v>
      </c>
      <c r="H13" s="10">
        <f t="shared" si="4"/>
        <v>-1.5876816700611085E-2</v>
      </c>
      <c r="I13" s="10">
        <f t="shared" si="5"/>
        <v>2.5207330854480305E-4</v>
      </c>
      <c r="J13" s="10">
        <f t="shared" si="6"/>
        <v>4.2066755213891048E-2</v>
      </c>
    </row>
    <row r="14" spans="1:10" x14ac:dyDescent="0.2">
      <c r="A14" s="19">
        <v>13</v>
      </c>
      <c r="B14" s="37">
        <f>Work!F14</f>
        <v>0.20793599999999995</v>
      </c>
      <c r="C14" s="37">
        <f>Work!H14</f>
        <v>6.9087230807625506</v>
      </c>
      <c r="D14" s="9">
        <f t="shared" si="0"/>
        <v>4.3237380095999978E-2</v>
      </c>
      <c r="E14" s="5">
        <f t="shared" si="1"/>
        <v>47.730454606661191</v>
      </c>
      <c r="F14" s="5">
        <f t="shared" si="2"/>
        <v>1.4365722425214413</v>
      </c>
      <c r="G14" s="10">
        <f t="shared" si="3"/>
        <v>0.2243301120162933</v>
      </c>
      <c r="H14" s="10">
        <f t="shared" si="4"/>
        <v>-1.6394112016293344E-2</v>
      </c>
      <c r="I14" s="10">
        <f t="shared" si="5"/>
        <v>2.6876690880277379E-4</v>
      </c>
      <c r="J14" s="10">
        <f t="shared" si="6"/>
        <v>5.0323999157242699E-2</v>
      </c>
    </row>
    <row r="15" spans="1:10" x14ac:dyDescent="0.2">
      <c r="A15" s="19">
        <v>14</v>
      </c>
      <c r="B15" s="37">
        <f>Work!F15</f>
        <v>0.23522499999999999</v>
      </c>
      <c r="C15" s="37">
        <f>Work!H15</f>
        <v>7.3035072568061246</v>
      </c>
      <c r="D15" s="9">
        <f t="shared" si="0"/>
        <v>5.5330800624999996E-2</v>
      </c>
      <c r="E15" s="5">
        <f t="shared" si="1"/>
        <v>53.341218250219725</v>
      </c>
      <c r="F15" s="5">
        <f t="shared" si="2"/>
        <v>1.7179674944822205</v>
      </c>
      <c r="G15" s="10">
        <f t="shared" si="3"/>
        <v>0.23714897556008147</v>
      </c>
      <c r="H15" s="10">
        <f t="shared" si="4"/>
        <v>-1.9239755600814756E-3</v>
      </c>
      <c r="I15" s="10">
        <f t="shared" si="5"/>
        <v>3.701681955790828E-6</v>
      </c>
      <c r="J15" s="10">
        <f t="shared" si="6"/>
        <v>5.6239636609196113E-2</v>
      </c>
    </row>
    <row r="16" spans="1:10" x14ac:dyDescent="0.2">
      <c r="A16" s="19">
        <v>15</v>
      </c>
      <c r="B16" s="37">
        <f>Work!F16</f>
        <v>0.29593600000000003</v>
      </c>
      <c r="C16" s="37">
        <f>Work!H16</f>
        <v>7.8956835208714864</v>
      </c>
      <c r="D16" s="9">
        <f t="shared" si="0"/>
        <v>8.7578116096000025E-2</v>
      </c>
      <c r="E16" s="5">
        <f t="shared" si="1"/>
        <v>62.341818261761553</v>
      </c>
      <c r="F16" s="5">
        <f t="shared" si="2"/>
        <v>2.3366169984326244</v>
      </c>
      <c r="G16" s="10">
        <f t="shared" si="3"/>
        <v>0.25637727087576373</v>
      </c>
      <c r="H16" s="10">
        <f t="shared" si="4"/>
        <v>3.9558729124236303E-2</v>
      </c>
      <c r="I16" s="10">
        <f t="shared" si="5"/>
        <v>1.5648930499247015E-3</v>
      </c>
      <c r="J16" s="10">
        <f t="shared" si="6"/>
        <v>6.5729305021704723E-2</v>
      </c>
    </row>
    <row r="17" spans="1:10" s="23" customFormat="1" x14ac:dyDescent="0.2">
      <c r="A17" s="20" t="s">
        <v>6</v>
      </c>
      <c r="B17" s="21">
        <f t="shared" ref="B17:J17" si="7">COUNT(B2:B16)</f>
        <v>15</v>
      </c>
      <c r="C17" s="21">
        <f t="shared" si="7"/>
        <v>15</v>
      </c>
      <c r="D17" s="21">
        <f t="shared" si="7"/>
        <v>15</v>
      </c>
      <c r="E17" s="21">
        <f t="shared" si="7"/>
        <v>15</v>
      </c>
      <c r="F17" s="22">
        <f t="shared" si="7"/>
        <v>15</v>
      </c>
      <c r="G17" s="22">
        <f t="shared" si="7"/>
        <v>15</v>
      </c>
      <c r="H17" s="22">
        <f t="shared" si="7"/>
        <v>15</v>
      </c>
      <c r="I17" s="22">
        <f t="shared" si="7"/>
        <v>15</v>
      </c>
      <c r="J17" s="22">
        <f t="shared" si="7"/>
        <v>15</v>
      </c>
    </row>
    <row r="18" spans="1:10" x14ac:dyDescent="0.2">
      <c r="A18" s="1" t="s">
        <v>31</v>
      </c>
      <c r="B18" s="5">
        <f t="shared" ref="B18:J18" si="8">SUM(B2:B16)</f>
        <v>2.0246840000000002</v>
      </c>
      <c r="C18" s="5">
        <f t="shared" si="8"/>
        <v>61.388939374775816</v>
      </c>
      <c r="D18" s="5">
        <f t="shared" si="8"/>
        <v>0.346738331096</v>
      </c>
      <c r="E18" s="24">
        <f t="shared" si="8"/>
        <v>325.2294731443273</v>
      </c>
      <c r="F18" s="24">
        <f t="shared" si="8"/>
        <v>10.560383342707979</v>
      </c>
      <c r="G18" s="5">
        <f t="shared" si="8"/>
        <v>1.9933332810590632</v>
      </c>
      <c r="H18" s="5">
        <f t="shared" si="8"/>
        <v>3.1350718940936814E-2</v>
      </c>
      <c r="I18" s="5">
        <f t="shared" si="8"/>
        <v>3.8367629608941039E-3</v>
      </c>
      <c r="J18" s="5">
        <f t="shared" si="8"/>
        <v>0.34290156813510592</v>
      </c>
    </row>
    <row r="19" spans="1:10" x14ac:dyDescent="0.2">
      <c r="A19" s="1" t="s">
        <v>32</v>
      </c>
      <c r="B19" s="31">
        <f t="shared" ref="B19:H19" si="9">B18/B17</f>
        <v>0.13497893333333336</v>
      </c>
      <c r="C19" s="9">
        <f t="shared" si="9"/>
        <v>4.0925959583183875</v>
      </c>
      <c r="D19" s="9">
        <f t="shared" si="9"/>
        <v>2.3115888739733335E-2</v>
      </c>
      <c r="E19" s="9">
        <f t="shared" si="9"/>
        <v>21.681964876288486</v>
      </c>
      <c r="F19" s="9">
        <f t="shared" si="9"/>
        <v>0.70402555618053198</v>
      </c>
      <c r="G19" s="31">
        <f t="shared" si="9"/>
        <v>0.13288888540393753</v>
      </c>
      <c r="H19" s="9">
        <f t="shared" si="9"/>
        <v>2.0900479293957876E-3</v>
      </c>
    </row>
    <row r="20" spans="1:10" s="23" customFormat="1" x14ac:dyDescent="0.2">
      <c r="A20" s="38" t="s">
        <v>33</v>
      </c>
      <c r="B20" s="39">
        <f>F19/E19</f>
        <v>3.2470560680155795E-2</v>
      </c>
      <c r="E20" s="40"/>
      <c r="F20" s="22"/>
    </row>
    <row r="21" spans="1:10" x14ac:dyDescent="0.2">
      <c r="A21" s="12" t="s">
        <v>35</v>
      </c>
      <c r="B21" s="29">
        <f>SQRT(I18/(B17-2))</f>
        <v>1.7179511412623746E-2</v>
      </c>
      <c r="E21" s="4"/>
      <c r="F21" s="5"/>
    </row>
    <row r="22" spans="1:10" x14ac:dyDescent="0.2">
      <c r="A22" s="12" t="s">
        <v>36</v>
      </c>
      <c r="B22" s="30">
        <f>B21/SQRT(E18)</f>
        <v>9.5261158869648567E-4</v>
      </c>
      <c r="E22" s="4"/>
      <c r="F22" s="5"/>
    </row>
    <row r="23" spans="1:10" x14ac:dyDescent="0.2">
      <c r="A23" s="12" t="s">
        <v>38</v>
      </c>
      <c r="B23" s="31">
        <f>1/B20</f>
        <v>30.797127584284201</v>
      </c>
      <c r="E23" s="4"/>
      <c r="F23" s="5"/>
    </row>
    <row r="24" spans="1:10" x14ac:dyDescent="0.2">
      <c r="A24" s="12" t="s">
        <v>39</v>
      </c>
      <c r="B24" s="31">
        <f>B22*B23^2</f>
        <v>0.90351690949651231</v>
      </c>
    </row>
    <row r="25" spans="1:10" x14ac:dyDescent="0.2">
      <c r="A25" s="42" t="s">
        <v>40</v>
      </c>
      <c r="B25" s="43">
        <f>J18/D18</f>
        <v>0.98893470200203559</v>
      </c>
    </row>
  </sheetData>
  <pageMargins left="0.78749999999999998" right="0.78749999999999998" top="1.05277777777778" bottom="1.05277777777778" header="0.78749999999999998" footer="0.78749999999999998"/>
  <pageSetup firstPageNumber="0" orientation="portrait" horizontalDpi="300" verticalDpi="300"/>
  <headerFooter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306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6</vt:i4>
      </vt:variant>
    </vt:vector>
  </HeadingPairs>
  <TitlesOfParts>
    <vt:vector size="6" baseType="lpstr">
      <vt:lpstr>Work</vt:lpstr>
      <vt:lpstr>Statistiche</vt:lpstr>
      <vt:lpstr>Grafici</vt:lpstr>
      <vt:lpstr>Regression</vt:lpstr>
      <vt:lpstr>RegressionExcel</vt:lpstr>
      <vt:lpstr>RegressionTO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</dc:creator>
  <cp:lastModifiedBy>Proprietario</cp:lastModifiedBy>
  <cp:revision>47</cp:revision>
  <dcterms:created xsi:type="dcterms:W3CDTF">2017-03-03T18:34:16Z</dcterms:created>
  <dcterms:modified xsi:type="dcterms:W3CDTF">2017-03-03T18:34:16Z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