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380" windowHeight="8130" tabRatio="500"/>
  </bookViews>
  <sheets>
    <sheet name="Work" sheetId="2" r:id="rId1"/>
    <sheet name="Statistiche" sheetId="3" r:id="rId2"/>
    <sheet name="Grafici" sheetId="4" r:id="rId3"/>
    <sheet name="Regression" sheetId="5" r:id="rId4"/>
    <sheet name="RegressionExcel" sheetId="6" r:id="rId5"/>
    <sheet name="RegressionTO" sheetId="7" r:id="rId6"/>
  </sheets>
  <calcPr calcId="14562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2" i="5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2" i="6"/>
  <c r="E2" i="3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2" i="2"/>
  <c r="B27" i="6"/>
  <c r="B28" i="6" s="1"/>
  <c r="B24" i="6"/>
  <c r="B23" i="6"/>
  <c r="B22" i="6"/>
  <c r="B21" i="6"/>
  <c r="B20" i="6"/>
  <c r="B25" i="6" s="1"/>
  <c r="D12" i="3"/>
  <c r="D11" i="3"/>
  <c r="C11" i="3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D2" i="3"/>
  <c r="C2" i="3"/>
  <c r="B2" i="3"/>
  <c r="C16" i="7"/>
  <c r="E16" i="7" s="1"/>
  <c r="B16" i="7"/>
  <c r="C15" i="7"/>
  <c r="E15" i="7" s="1"/>
  <c r="B15" i="7"/>
  <c r="B13" i="7"/>
  <c r="C12" i="7"/>
  <c r="E12" i="7" s="1"/>
  <c r="B12" i="7"/>
  <c r="C11" i="7"/>
  <c r="E11" i="7" s="1"/>
  <c r="B11" i="7"/>
  <c r="B9" i="7"/>
  <c r="C8" i="7"/>
  <c r="E8" i="7" s="1"/>
  <c r="B8" i="7"/>
  <c r="C7" i="7"/>
  <c r="E7" i="7" s="1"/>
  <c r="B7" i="7"/>
  <c r="C4" i="7"/>
  <c r="E4" i="7" s="1"/>
  <c r="B4" i="7"/>
  <c r="C3" i="7"/>
  <c r="E3" i="7" s="1"/>
  <c r="E13" i="3"/>
  <c r="G3" i="2" l="1"/>
  <c r="G4" i="2"/>
  <c r="B3" i="7"/>
  <c r="F4" i="7"/>
  <c r="D4" i="7"/>
  <c r="D7" i="7"/>
  <c r="F7" i="7"/>
  <c r="D11" i="7"/>
  <c r="F11" i="7"/>
  <c r="D15" i="7"/>
  <c r="F15" i="7"/>
  <c r="F8" i="7"/>
  <c r="D8" i="7"/>
  <c r="F12" i="7"/>
  <c r="D12" i="7"/>
  <c r="F16" i="7"/>
  <c r="D16" i="7"/>
  <c r="B26" i="6"/>
  <c r="D9" i="7"/>
  <c r="D13" i="7"/>
  <c r="E12" i="3"/>
  <c r="C2" i="7"/>
  <c r="C6" i="7"/>
  <c r="E6" i="7" s="1"/>
  <c r="C10" i="7"/>
  <c r="E10" i="7" s="1"/>
  <c r="C14" i="7"/>
  <c r="E14" i="7" s="1"/>
  <c r="E3" i="3"/>
  <c r="E4" i="3"/>
  <c r="E5" i="3"/>
  <c r="E6" i="3"/>
  <c r="E7" i="3"/>
  <c r="E8" i="3"/>
  <c r="E9" i="3"/>
  <c r="C5" i="7"/>
  <c r="E5" i="7" s="1"/>
  <c r="B6" i="7"/>
  <c r="C9" i="7"/>
  <c r="E9" i="7" s="1"/>
  <c r="B10" i="7"/>
  <c r="C13" i="7"/>
  <c r="E13" i="7" s="1"/>
  <c r="B14" i="7"/>
  <c r="E11" i="3"/>
  <c r="C17" i="6" l="1"/>
  <c r="D10" i="7"/>
  <c r="F10" i="7"/>
  <c r="D14" i="7"/>
  <c r="F14" i="7"/>
  <c r="F13" i="7"/>
  <c r="B2" i="7"/>
  <c r="D3" i="7"/>
  <c r="F3" i="7"/>
  <c r="C17" i="5"/>
  <c r="C18" i="5"/>
  <c r="E2" i="7"/>
  <c r="C17" i="7"/>
  <c r="C18" i="7"/>
  <c r="B5" i="7"/>
  <c r="D6" i="7"/>
  <c r="F6" i="7"/>
  <c r="C18" i="6"/>
  <c r="F9" i="7"/>
  <c r="C19" i="5" l="1"/>
  <c r="E12" i="5" s="1"/>
  <c r="G12" i="5" s="1"/>
  <c r="C19" i="6"/>
  <c r="G5" i="2"/>
  <c r="B18" i="6"/>
  <c r="B17" i="6"/>
  <c r="F5" i="7"/>
  <c r="D5" i="7"/>
  <c r="D2" i="7"/>
  <c r="B17" i="7"/>
  <c r="B18" i="7"/>
  <c r="F2" i="7"/>
  <c r="E17" i="7"/>
  <c r="E18" i="7"/>
  <c r="B18" i="5"/>
  <c r="B17" i="5"/>
  <c r="C19" i="7"/>
  <c r="E3" i="5" l="1"/>
  <c r="G3" i="5" s="1"/>
  <c r="E5" i="5"/>
  <c r="G5" i="5" s="1"/>
  <c r="E7" i="5"/>
  <c r="G7" i="5" s="1"/>
  <c r="E11" i="5"/>
  <c r="G11" i="5" s="1"/>
  <c r="E2" i="5"/>
  <c r="E18" i="5" s="1"/>
  <c r="E15" i="5"/>
  <c r="G15" i="5" s="1"/>
  <c r="E16" i="5"/>
  <c r="G16" i="5" s="1"/>
  <c r="E9" i="5"/>
  <c r="G9" i="5" s="1"/>
  <c r="E8" i="5"/>
  <c r="G8" i="5" s="1"/>
  <c r="E13" i="5"/>
  <c r="G13" i="5" s="1"/>
  <c r="E4" i="5"/>
  <c r="G4" i="5" s="1"/>
  <c r="E6" i="5"/>
  <c r="G6" i="5" s="1"/>
  <c r="E10" i="5"/>
  <c r="G10" i="5" s="1"/>
  <c r="E14" i="5"/>
  <c r="G14" i="5" s="1"/>
  <c r="B19" i="5"/>
  <c r="D5" i="5" s="1"/>
  <c r="B19" i="6"/>
  <c r="D18" i="7"/>
  <c r="D17" i="7"/>
  <c r="F17" i="7"/>
  <c r="F18" i="7"/>
  <c r="E19" i="7"/>
  <c r="B19" i="7"/>
  <c r="G2" i="5" l="1"/>
  <c r="G17" i="5" s="1"/>
  <c r="H5" i="5"/>
  <c r="E17" i="5"/>
  <c r="D16" i="5"/>
  <c r="H16" i="5" s="1"/>
  <c r="D3" i="5"/>
  <c r="H3" i="5" s="1"/>
  <c r="F5" i="5"/>
  <c r="D12" i="5"/>
  <c r="F12" i="5" s="1"/>
  <c r="D10" i="5"/>
  <c r="H10" i="5" s="1"/>
  <c r="D8" i="5"/>
  <c r="H8" i="5" s="1"/>
  <c r="D13" i="5"/>
  <c r="H13" i="5" s="1"/>
  <c r="D19" i="7"/>
  <c r="D11" i="5"/>
  <c r="F11" i="5" s="1"/>
  <c r="D7" i="5"/>
  <c r="H7" i="5" s="1"/>
  <c r="D15" i="5"/>
  <c r="H15" i="5" s="1"/>
  <c r="D2" i="5"/>
  <c r="D4" i="5"/>
  <c r="H4" i="5" s="1"/>
  <c r="D14" i="5"/>
  <c r="H14" i="5" s="1"/>
  <c r="D6" i="5"/>
  <c r="H6" i="5" s="1"/>
  <c r="D9" i="5"/>
  <c r="F9" i="5" s="1"/>
  <c r="E19" i="5"/>
  <c r="F19" i="7"/>
  <c r="B20" i="7" s="1"/>
  <c r="G18" i="5" l="1"/>
  <c r="D18" i="5"/>
  <c r="H2" i="5"/>
  <c r="H18" i="5" s="1"/>
  <c r="H12" i="5"/>
  <c r="F15" i="5"/>
  <c r="F13" i="5"/>
  <c r="F10" i="5"/>
  <c r="F16" i="5"/>
  <c r="F3" i="5"/>
  <c r="F8" i="5"/>
  <c r="F14" i="5"/>
  <c r="F6" i="5"/>
  <c r="F7" i="5"/>
  <c r="D17" i="5"/>
  <c r="D19" i="5" s="1"/>
  <c r="F2" i="5"/>
  <c r="H9" i="5"/>
  <c r="F4" i="5"/>
  <c r="H11" i="5"/>
  <c r="G19" i="5"/>
  <c r="G15" i="7"/>
  <c r="G11" i="7"/>
  <c r="G7" i="7"/>
  <c r="G3" i="7"/>
  <c r="B23" i="7"/>
  <c r="G16" i="7"/>
  <c r="G12" i="7"/>
  <c r="G8" i="7"/>
  <c r="G4" i="7"/>
  <c r="G13" i="7"/>
  <c r="G9" i="7"/>
  <c r="G5" i="7"/>
  <c r="G14" i="7"/>
  <c r="G10" i="7"/>
  <c r="G6" i="7"/>
  <c r="G2" i="7"/>
  <c r="H17" i="5" l="1"/>
  <c r="H19" i="5" s="1"/>
  <c r="F17" i="5"/>
  <c r="F18" i="5"/>
  <c r="J5" i="7"/>
  <c r="H5" i="7"/>
  <c r="I5" i="7" s="1"/>
  <c r="J3" i="7"/>
  <c r="H3" i="7"/>
  <c r="I3" i="7" s="1"/>
  <c r="J4" i="7"/>
  <c r="H4" i="7"/>
  <c r="I4" i="7" s="1"/>
  <c r="J15" i="7"/>
  <c r="H15" i="7"/>
  <c r="I15" i="7" s="1"/>
  <c r="J6" i="7"/>
  <c r="H6" i="7"/>
  <c r="I6" i="7" s="1"/>
  <c r="J9" i="7"/>
  <c r="H9" i="7"/>
  <c r="I9" i="7" s="1"/>
  <c r="J12" i="7"/>
  <c r="H12" i="7"/>
  <c r="I12" i="7" s="1"/>
  <c r="J7" i="7"/>
  <c r="H7" i="7"/>
  <c r="I7" i="7" s="1"/>
  <c r="G17" i="7"/>
  <c r="J2" i="7"/>
  <c r="G18" i="7"/>
  <c r="H2" i="7"/>
  <c r="J8" i="7"/>
  <c r="H8" i="7"/>
  <c r="I8" i="7" s="1"/>
  <c r="J14" i="7"/>
  <c r="H14" i="7"/>
  <c r="I14" i="7" s="1"/>
  <c r="J10" i="7"/>
  <c r="H10" i="7"/>
  <c r="I10" i="7" s="1"/>
  <c r="J13" i="7"/>
  <c r="H13" i="7"/>
  <c r="I13" i="7" s="1"/>
  <c r="J16" i="7"/>
  <c r="H16" i="7"/>
  <c r="I16" i="7" s="1"/>
  <c r="J11" i="7"/>
  <c r="H11" i="7"/>
  <c r="I11" i="7" s="1"/>
  <c r="F19" i="5" l="1"/>
  <c r="B28" i="5" s="1"/>
  <c r="B20" i="5"/>
  <c r="J17" i="7"/>
  <c r="J18" i="7"/>
  <c r="B25" i="7" s="1"/>
  <c r="G19" i="7"/>
  <c r="H18" i="7"/>
  <c r="I2" i="7"/>
  <c r="H17" i="7"/>
  <c r="H19" i="7" l="1"/>
  <c r="B25" i="5"/>
  <c r="B27" i="5"/>
  <c r="B21" i="5"/>
  <c r="I17" i="7"/>
  <c r="I18" i="7"/>
  <c r="B21" i="7" s="1"/>
  <c r="B22" i="7" s="1"/>
  <c r="B24" i="7" s="1"/>
  <c r="I16" i="5" l="1"/>
  <c r="J16" i="5" s="1"/>
  <c r="K16" i="5" s="1"/>
  <c r="I14" i="5"/>
  <c r="J14" i="5" s="1"/>
  <c r="K14" i="5" s="1"/>
  <c r="I12" i="5"/>
  <c r="J12" i="5" s="1"/>
  <c r="K12" i="5" s="1"/>
  <c r="I10" i="5"/>
  <c r="J10" i="5" s="1"/>
  <c r="K10" i="5" s="1"/>
  <c r="I8" i="5"/>
  <c r="J8" i="5" s="1"/>
  <c r="K8" i="5" s="1"/>
  <c r="I6" i="5"/>
  <c r="J6" i="5" s="1"/>
  <c r="K6" i="5" s="1"/>
  <c r="I4" i="5"/>
  <c r="J4" i="5" s="1"/>
  <c r="K4" i="5" s="1"/>
  <c r="I2" i="5"/>
  <c r="I15" i="5"/>
  <c r="J15" i="5" s="1"/>
  <c r="K15" i="5" s="1"/>
  <c r="I13" i="5"/>
  <c r="J13" i="5" s="1"/>
  <c r="K13" i="5" s="1"/>
  <c r="I11" i="5"/>
  <c r="J11" i="5" s="1"/>
  <c r="K11" i="5" s="1"/>
  <c r="I9" i="5"/>
  <c r="J9" i="5" s="1"/>
  <c r="K9" i="5" s="1"/>
  <c r="I7" i="5"/>
  <c r="J7" i="5" s="1"/>
  <c r="K7" i="5" s="1"/>
  <c r="I5" i="5"/>
  <c r="J5" i="5" s="1"/>
  <c r="K5" i="5" s="1"/>
  <c r="I3" i="5"/>
  <c r="J3" i="5" s="1"/>
  <c r="K3" i="5" s="1"/>
  <c r="I18" i="5" l="1"/>
  <c r="I17" i="5"/>
  <c r="J2" i="5"/>
  <c r="I19" i="5" l="1"/>
  <c r="J18" i="5"/>
  <c r="K2" i="5"/>
  <c r="J17" i="5"/>
  <c r="J19" i="5" l="1"/>
  <c r="K17" i="5"/>
  <c r="K18" i="5"/>
  <c r="B22" i="5" s="1"/>
  <c r="B24" i="5" l="1"/>
  <c r="B23" i="5"/>
  <c r="B26" i="5" s="1"/>
</calcChain>
</file>

<file path=xl/sharedStrings.xml><?xml version="1.0" encoding="utf-8"?>
<sst xmlns="http://schemas.openxmlformats.org/spreadsheetml/2006/main" count="84" uniqueCount="48">
  <si>
    <t>Prog</t>
  </si>
  <si>
    <t>Oscillazioni</t>
  </si>
  <si>
    <t>Massa</t>
  </si>
  <si>
    <t>Tempo</t>
  </si>
  <si>
    <t>Periodo</t>
  </si>
  <si>
    <t>n</t>
  </si>
  <si>
    <t>Media</t>
  </si>
  <si>
    <t>Stima di k</t>
  </si>
  <si>
    <t>Deviazione standard</t>
  </si>
  <si>
    <t>Misura di errore su ciascuna misura di k</t>
  </si>
  <si>
    <t>Standard error</t>
  </si>
  <si>
    <t>Misura di errore di K3 nello stimare k</t>
  </si>
  <si>
    <t>Min</t>
  </si>
  <si>
    <t>Max</t>
  </si>
  <si>
    <t>Mediana</t>
  </si>
  <si>
    <t>Percentile(50)</t>
  </si>
  <si>
    <t>Percentile(25)</t>
  </si>
  <si>
    <t>Percentile(75)</t>
  </si>
  <si>
    <t>Correlazioni</t>
  </si>
  <si>
    <t>prog</t>
  </si>
  <si>
    <t>y</t>
  </si>
  <si>
    <t>x</t>
  </si>
  <si>
    <t>y – mean(y)</t>
  </si>
  <si>
    <t>x -mean(x)</t>
  </si>
  <si>
    <t>(y – mean(y))^2</t>
  </si>
  <si>
    <t>(x -mean(x))^2</t>
  </si>
  <si>
    <t>(y – mean(y))*(x -mean(x))</t>
  </si>
  <si>
    <t>yHat</t>
  </si>
  <si>
    <t>uHat</t>
  </si>
  <si>
    <t>UHat^2</t>
  </si>
  <si>
    <t>Sum</t>
  </si>
  <si>
    <t>Mean</t>
  </si>
  <si>
    <t>bHat</t>
  </si>
  <si>
    <t>aHat</t>
  </si>
  <si>
    <t>sigmaHat</t>
  </si>
  <si>
    <t>se(bHat)</t>
  </si>
  <si>
    <t>se(aHat)</t>
  </si>
  <si>
    <t>kHat</t>
  </si>
  <si>
    <t>se(kHat)</t>
  </si>
  <si>
    <t>R^2</t>
  </si>
  <si>
    <t>cor(x,y)</t>
  </si>
  <si>
    <t>Y^2</t>
  </si>
  <si>
    <t>X^2</t>
  </si>
  <si>
    <t>X * y</t>
  </si>
  <si>
    <t>YHat^2</t>
  </si>
  <si>
    <t>k=(m*g)/x</t>
  </si>
  <si>
    <t>allungamento=x</t>
  </si>
  <si>
    <t>molla a riposo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</si>
</sst>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"/>
    <numFmt numFmtId="165" formatCode="0.0"/>
    <numFmt numFmtId="166" formatCode="0.000"/>
    <numFmt numFmtId="167" formatCode="0.00000"/>
    <numFmt numFmtId="168" formatCode="0.0000000"/>
    <numFmt numFmtId="169" formatCode="0.000E+00"/>
    <numFmt numFmtId="170" formatCode="0.000000"/>
  </numFmts>
  <fonts count="3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39">
    <xf numFmtId="0" fontId="0" fillId="0" borderId="0" xfId="0"/>
    <xf numFmtId="2" fontId="0" fillId="0" borderId="0" xfId="0" applyNumberFormat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0" fillId="0" borderId="0" xfId="0" applyFont="1"/>
    <xf numFmtId="0" fontId="2" fillId="0" borderId="0" xfId="0" applyFont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" fontId="0" fillId="0" borderId="0" xfId="0" applyNumberFormat="1"/>
    <xf numFmtId="166" fontId="0" fillId="0" borderId="1" xfId="0" applyNumberFormat="1" applyFon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165" fontId="2" fillId="0" borderId="0" xfId="0" applyNumberFormat="1" applyFont="1"/>
    <xf numFmtId="2" fontId="0" fillId="0" borderId="2" xfId="0" applyNumberFormat="1" applyFont="1" applyBorder="1"/>
    <xf numFmtId="166" fontId="2" fillId="0" borderId="2" xfId="0" applyNumberFormat="1" applyFont="1" applyBorder="1"/>
    <xf numFmtId="166" fontId="0" fillId="0" borderId="2" xfId="0" applyNumberFormat="1" applyBorder="1"/>
    <xf numFmtId="0" fontId="0" fillId="0" borderId="2" xfId="0" applyBorder="1"/>
    <xf numFmtId="168" fontId="2" fillId="0" borderId="0" xfId="0" applyNumberFormat="1" applyFont="1"/>
    <xf numFmtId="169" fontId="2" fillId="0" borderId="0" xfId="0" applyNumberFormat="1" applyFont="1"/>
    <xf numFmtId="166" fontId="2" fillId="0" borderId="0" xfId="0" applyNumberFormat="1" applyFont="1"/>
    <xf numFmtId="170" fontId="2" fillId="0" borderId="0" xfId="0" applyNumberFormat="1" applyFont="1"/>
    <xf numFmtId="164" fontId="0" fillId="0" borderId="0" xfId="0" applyNumberFormat="1" applyFont="1"/>
    <xf numFmtId="0" fontId="2" fillId="0" borderId="1" xfId="0" applyFont="1" applyBorder="1"/>
    <xf numFmtId="168" fontId="2" fillId="0" borderId="1" xfId="0" applyNumberFormat="1" applyFont="1" applyBorder="1"/>
    <xf numFmtId="164" fontId="0" fillId="0" borderId="1" xfId="0" applyNumberFormat="1" applyBorder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massa allungamento</c:v>
          </c:tx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xVal>
            <c:numRef>
              <c:f>Work!$B$2:$B$16</c:f>
              <c:numCache>
                <c:formatCode>0.00</c:formatCode>
                <c:ptCount val="15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50</c:v>
                </c:pt>
                <c:pt idx="4">
                  <c:v>60</c:v>
                </c:pt>
                <c:pt idx="5">
                  <c:v>75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125</c:v>
                </c:pt>
                <c:pt idx="10">
                  <c:v>150</c:v>
                </c:pt>
                <c:pt idx="11">
                  <c:v>160</c:v>
                </c:pt>
                <c:pt idx="12">
                  <c:v>175</c:v>
                </c:pt>
                <c:pt idx="13">
                  <c:v>185</c:v>
                </c:pt>
                <c:pt idx="14">
                  <c:v>200</c:v>
                </c:pt>
              </c:numCache>
            </c:numRef>
          </c:xVal>
          <c:yVal>
            <c:numRef>
              <c:f>Work!$C$2:$C$16</c:f>
              <c:numCache>
                <c:formatCode>0.00</c:formatCode>
                <c:ptCount val="15"/>
                <c:pt idx="0">
                  <c:v>8.6</c:v>
                </c:pt>
                <c:pt idx="1">
                  <c:v>8.8000000000000007</c:v>
                </c:pt>
                <c:pt idx="2">
                  <c:v>9.1999999999999993</c:v>
                </c:pt>
                <c:pt idx="3">
                  <c:v>9.4</c:v>
                </c:pt>
                <c:pt idx="4">
                  <c:v>9.6</c:v>
                </c:pt>
                <c:pt idx="5">
                  <c:v>10.199999999999999</c:v>
                </c:pt>
                <c:pt idx="6">
                  <c:v>10.5</c:v>
                </c:pt>
                <c:pt idx="7">
                  <c:v>10.7</c:v>
                </c:pt>
                <c:pt idx="8">
                  <c:v>11.1</c:v>
                </c:pt>
                <c:pt idx="9">
                  <c:v>12.1</c:v>
                </c:pt>
                <c:pt idx="10">
                  <c:v>13</c:v>
                </c:pt>
                <c:pt idx="11">
                  <c:v>13.4</c:v>
                </c:pt>
                <c:pt idx="12">
                  <c:v>13.9</c:v>
                </c:pt>
                <c:pt idx="13">
                  <c:v>14.3</c:v>
                </c:pt>
                <c:pt idx="14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100800"/>
        <c:axId val="85107456"/>
      </c:scatterChart>
      <c:valAx>
        <c:axId val="8510080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lang="it-IT" sz="900" b="0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Massa (g)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it-IT"/>
          </a:p>
        </c:txPr>
        <c:crossAx val="85107456"/>
        <c:crosses val="autoZero"/>
        <c:crossBetween val="midCat"/>
      </c:valAx>
      <c:valAx>
        <c:axId val="85107456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0.000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it-IT"/>
          </a:p>
        </c:txPr>
        <c:crossAx val="85100800"/>
        <c:crosses val="autoZero"/>
        <c:crossBetween val="midCat"/>
      </c:valAx>
    </c:plotArea>
    <c:plotVisOnly val="1"/>
    <c:dispBlanksAs val="span"/>
    <c:showDLblsOverMax val="0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261318</xdr:colOff>
      <xdr:row>0</xdr:row>
      <xdr:rowOff>153607</xdr:rowOff>
    </xdr:from>
    <xdr:to>
      <xdr:col>29</xdr:col>
      <xdr:colOff>574110</xdr:colOff>
      <xdr:row>61</xdr:row>
      <xdr:rowOff>91335</xdr:rowOff>
    </xdr:to>
    <xdr:graphicFrame macro="">
      <xdr:nvGraphicFramePr>
        <xdr:cNvPr id="2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D16"/>
    </sheetView>
  </sheetViews>
  <sheetFormatPr defaultRowHeight="12.75" x14ac:dyDescent="0.2"/>
  <cols>
    <col min="1" max="1" width="5.140625" customWidth="1"/>
    <col min="2" max="2" width="13.85546875" style="1" customWidth="1"/>
    <col min="3" max="3" width="18.140625" style="1" customWidth="1"/>
    <col min="4" max="4" width="22" customWidth="1"/>
    <col min="6" max="6" width="20.7109375" customWidth="1"/>
    <col min="7" max="7" width="22" customWidth="1"/>
    <col min="8" max="8" width="32.7109375" customWidth="1"/>
    <col min="9" max="9" width="12.85546875" customWidth="1"/>
    <col min="10" max="10" width="11" customWidth="1"/>
    <col min="11" max="11" width="11" style="4" customWidth="1"/>
    <col min="12" max="12" width="9.85546875" style="5" customWidth="1"/>
    <col min="13" max="13" width="12.85546875" style="5" customWidth="1"/>
    <col min="14" max="14" width="21.85546875" style="5" customWidth="1"/>
  </cols>
  <sheetData>
    <row r="1" spans="1:17" s="2" customFormat="1" x14ac:dyDescent="0.2">
      <c r="A1" s="2" t="s">
        <v>0</v>
      </c>
      <c r="B1" s="3" t="s">
        <v>2</v>
      </c>
      <c r="C1" s="37" t="s">
        <v>46</v>
      </c>
      <c r="D1" s="38" t="s">
        <v>45</v>
      </c>
      <c r="F1" s="6"/>
      <c r="G1" s="6"/>
      <c r="H1" s="6"/>
      <c r="I1" s="6"/>
      <c r="J1" s="6"/>
      <c r="K1" s="7"/>
      <c r="L1" s="8"/>
      <c r="M1" s="8"/>
      <c r="N1" s="8"/>
      <c r="O1" s="6"/>
      <c r="P1" s="6"/>
      <c r="Q1" s="6"/>
    </row>
    <row r="2" spans="1:17" x14ac:dyDescent="0.2">
      <c r="A2">
        <v>1</v>
      </c>
      <c r="B2" s="1">
        <v>25</v>
      </c>
      <c r="C2" s="1">
        <v>8.6</v>
      </c>
      <c r="D2" s="1">
        <f>B2*9.81/C2</f>
        <v>28.517441860465116</v>
      </c>
      <c r="E2" s="9"/>
      <c r="F2" t="s">
        <v>5</v>
      </c>
      <c r="G2">
        <v>20</v>
      </c>
      <c r="H2" s="1"/>
      <c r="I2" s="5"/>
      <c r="J2" s="5"/>
      <c r="O2" s="10"/>
      <c r="P2" s="10"/>
    </row>
    <row r="3" spans="1:17" x14ac:dyDescent="0.2">
      <c r="A3">
        <v>2</v>
      </c>
      <c r="B3" s="1">
        <v>35</v>
      </c>
      <c r="C3" s="1">
        <v>8.8000000000000007</v>
      </c>
      <c r="D3" s="1">
        <f t="shared" ref="D3:D16" si="0">B3*9.81/C3</f>
        <v>39.017045454545453</v>
      </c>
      <c r="E3" s="9"/>
      <c r="F3" s="11" t="s">
        <v>6</v>
      </c>
      <c r="G3" s="1">
        <f>AVERAGE(D2:D16)</f>
        <v>83.977902273289004</v>
      </c>
      <c r="H3" t="s">
        <v>7</v>
      </c>
      <c r="I3" s="5"/>
      <c r="J3" s="5"/>
      <c r="O3" s="10"/>
      <c r="P3" s="10"/>
    </row>
    <row r="4" spans="1:17" x14ac:dyDescent="0.2">
      <c r="A4">
        <v>3</v>
      </c>
      <c r="B4" s="1">
        <v>45</v>
      </c>
      <c r="C4" s="1">
        <v>9.1999999999999993</v>
      </c>
      <c r="D4" s="1">
        <f t="shared" si="0"/>
        <v>47.983695652173921</v>
      </c>
      <c r="E4" s="9"/>
      <c r="F4" t="s">
        <v>8</v>
      </c>
      <c r="G4" s="1">
        <f>STDEV(D2:D16)</f>
        <v>33.824593940975568</v>
      </c>
      <c r="H4" t="s">
        <v>9</v>
      </c>
      <c r="I4" s="5"/>
      <c r="J4" s="5"/>
      <c r="O4" s="10"/>
      <c r="P4" s="10"/>
    </row>
    <row r="5" spans="1:17" x14ac:dyDescent="0.2">
      <c r="A5">
        <v>4</v>
      </c>
      <c r="B5" s="1">
        <v>50</v>
      </c>
      <c r="C5" s="1">
        <v>9.4</v>
      </c>
      <c r="D5" s="1">
        <f t="shared" si="0"/>
        <v>52.180851063829785</v>
      </c>
      <c r="E5" s="9"/>
      <c r="F5" t="s">
        <v>10</v>
      </c>
      <c r="G5" s="1">
        <f>G4/SQRT(G2)</f>
        <v>7.5634091363348874</v>
      </c>
      <c r="H5" t="s">
        <v>11</v>
      </c>
      <c r="I5" s="5"/>
      <c r="J5" s="5"/>
      <c r="O5" s="10"/>
      <c r="P5" s="10"/>
    </row>
    <row r="6" spans="1:17" x14ac:dyDescent="0.2">
      <c r="A6">
        <v>5</v>
      </c>
      <c r="B6" s="1">
        <v>60</v>
      </c>
      <c r="C6" s="1">
        <v>9.6</v>
      </c>
      <c r="D6" s="1">
        <f t="shared" si="0"/>
        <v>61.312500000000007</v>
      </c>
      <c r="E6" s="9"/>
      <c r="F6" s="4"/>
      <c r="G6" s="9"/>
      <c r="H6" s="9"/>
      <c r="I6" s="5"/>
      <c r="J6" s="5"/>
      <c r="O6" s="10"/>
      <c r="P6" s="10"/>
    </row>
    <row r="7" spans="1:17" x14ac:dyDescent="0.2">
      <c r="A7">
        <v>6</v>
      </c>
      <c r="B7" s="1">
        <v>75</v>
      </c>
      <c r="C7" s="1">
        <v>10.199999999999999</v>
      </c>
      <c r="D7" s="1">
        <f t="shared" si="0"/>
        <v>72.132352941176478</v>
      </c>
      <c r="E7" s="9"/>
      <c r="F7" s="4" t="s">
        <v>47</v>
      </c>
      <c r="G7" s="9">
        <v>7.6</v>
      </c>
      <c r="H7" s="9"/>
      <c r="I7" s="5"/>
      <c r="J7" s="5"/>
      <c r="O7" s="10"/>
      <c r="P7" s="10"/>
    </row>
    <row r="8" spans="1:17" x14ac:dyDescent="0.2">
      <c r="A8">
        <v>7</v>
      </c>
      <c r="B8" s="1">
        <v>80</v>
      </c>
      <c r="C8" s="1">
        <v>10.5</v>
      </c>
      <c r="D8" s="1">
        <f t="shared" si="0"/>
        <v>74.742857142857147</v>
      </c>
      <c r="E8" s="9"/>
      <c r="F8" s="4"/>
      <c r="G8" s="9"/>
      <c r="H8" s="9"/>
      <c r="I8" s="5"/>
      <c r="J8" s="5"/>
      <c r="O8" s="10"/>
      <c r="P8" s="10"/>
    </row>
    <row r="9" spans="1:17" x14ac:dyDescent="0.2">
      <c r="A9">
        <v>8</v>
      </c>
      <c r="B9" s="1">
        <v>90</v>
      </c>
      <c r="C9" s="1">
        <v>10.7</v>
      </c>
      <c r="D9" s="1">
        <f t="shared" si="0"/>
        <v>82.514018691588802</v>
      </c>
      <c r="E9" s="9"/>
      <c r="F9" s="4"/>
      <c r="G9" s="9"/>
      <c r="H9" s="9"/>
      <c r="I9" s="5"/>
      <c r="J9" s="5"/>
      <c r="O9" s="10"/>
      <c r="P9" s="10"/>
    </row>
    <row r="10" spans="1:17" x14ac:dyDescent="0.2">
      <c r="A10">
        <v>9</v>
      </c>
      <c r="B10" s="1">
        <v>100</v>
      </c>
      <c r="C10" s="1">
        <v>11.1</v>
      </c>
      <c r="D10" s="1">
        <f t="shared" si="0"/>
        <v>88.378378378378386</v>
      </c>
      <c r="E10" s="9"/>
      <c r="F10" s="4"/>
      <c r="G10" s="9"/>
      <c r="H10" s="9"/>
      <c r="I10" s="5"/>
      <c r="J10" s="5"/>
      <c r="O10" s="10"/>
      <c r="P10" s="10"/>
    </row>
    <row r="11" spans="1:17" x14ac:dyDescent="0.2">
      <c r="A11">
        <v>10</v>
      </c>
      <c r="B11" s="1">
        <v>125</v>
      </c>
      <c r="C11" s="1">
        <v>12.1</v>
      </c>
      <c r="D11" s="1">
        <f t="shared" si="0"/>
        <v>101.34297520661157</v>
      </c>
      <c r="E11" s="9"/>
      <c r="F11" s="4"/>
      <c r="G11" s="9"/>
      <c r="H11" s="9"/>
      <c r="I11" s="5"/>
      <c r="J11" s="5"/>
      <c r="O11" s="10"/>
      <c r="P11" s="10"/>
    </row>
    <row r="12" spans="1:17" x14ac:dyDescent="0.2">
      <c r="A12">
        <v>11</v>
      </c>
      <c r="B12" s="1">
        <v>150</v>
      </c>
      <c r="C12" s="1">
        <v>13</v>
      </c>
      <c r="D12" s="1">
        <f t="shared" si="0"/>
        <v>113.19230769230769</v>
      </c>
      <c r="E12" s="9"/>
      <c r="F12" s="4"/>
      <c r="G12" s="9"/>
      <c r="H12" s="9"/>
      <c r="I12" s="5"/>
      <c r="J12" s="5"/>
      <c r="O12" s="10"/>
      <c r="P12" s="10"/>
    </row>
    <row r="13" spans="1:17" x14ac:dyDescent="0.2">
      <c r="A13">
        <v>12</v>
      </c>
      <c r="B13" s="1">
        <v>160</v>
      </c>
      <c r="C13" s="1">
        <v>13.4</v>
      </c>
      <c r="D13" s="1">
        <f t="shared" si="0"/>
        <v>117.13432835820896</v>
      </c>
      <c r="E13" s="9"/>
      <c r="F13" s="4"/>
      <c r="G13" s="9"/>
      <c r="H13" s="9"/>
      <c r="I13" s="5"/>
      <c r="J13" s="5"/>
      <c r="O13" s="10"/>
      <c r="P13" s="10"/>
    </row>
    <row r="14" spans="1:17" x14ac:dyDescent="0.2">
      <c r="A14">
        <v>13</v>
      </c>
      <c r="B14" s="1">
        <v>175</v>
      </c>
      <c r="C14" s="1">
        <v>13.9</v>
      </c>
      <c r="D14" s="1">
        <f t="shared" si="0"/>
        <v>123.50719424460431</v>
      </c>
      <c r="E14" s="9"/>
      <c r="F14" s="4"/>
      <c r="G14" s="9"/>
      <c r="H14" s="9"/>
      <c r="I14" s="5"/>
      <c r="J14" s="5"/>
      <c r="O14" s="10"/>
      <c r="P14" s="10"/>
    </row>
    <row r="15" spans="1:17" x14ac:dyDescent="0.2">
      <c r="A15">
        <v>14</v>
      </c>
      <c r="B15" s="1">
        <v>185</v>
      </c>
      <c r="C15" s="1">
        <v>14.3</v>
      </c>
      <c r="D15" s="1">
        <f t="shared" si="0"/>
        <v>126.91258741258741</v>
      </c>
      <c r="E15" s="9"/>
      <c r="F15" s="4"/>
      <c r="G15" s="9"/>
      <c r="H15" s="9"/>
      <c r="I15" s="5"/>
      <c r="J15" s="5"/>
      <c r="O15" s="10"/>
      <c r="P15" s="10"/>
    </row>
    <row r="16" spans="1:17" x14ac:dyDescent="0.2">
      <c r="A16">
        <v>15</v>
      </c>
      <c r="B16" s="1">
        <v>200</v>
      </c>
      <c r="C16" s="1">
        <v>15</v>
      </c>
      <c r="D16" s="1">
        <f t="shared" si="0"/>
        <v>130.80000000000001</v>
      </c>
      <c r="E16" s="9"/>
      <c r="F16" s="4"/>
      <c r="G16" s="9"/>
      <c r="H16" s="9"/>
      <c r="I16" s="5"/>
      <c r="J16" s="5"/>
      <c r="O16" s="10"/>
      <c r="P16" s="10"/>
    </row>
    <row r="20" spans="3:3" x14ac:dyDescent="0.2">
      <c r="C20"/>
    </row>
    <row r="21" spans="3:3" x14ac:dyDescent="0.2">
      <c r="C21"/>
    </row>
    <row r="22" spans="3:3" x14ac:dyDescent="0.2">
      <c r="C22"/>
    </row>
    <row r="23" spans="3:3" x14ac:dyDescent="0.2">
      <c r="C23"/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" sqref="E1"/>
    </sheetView>
  </sheetViews>
  <sheetFormatPr defaultRowHeight="12.75" x14ac:dyDescent="0.2"/>
  <cols>
    <col min="1" max="1" width="18.85546875" style="12" customWidth="1"/>
    <col min="2" max="2" width="13.85546875" customWidth="1"/>
    <col min="3" max="3" width="12.140625" style="13" customWidth="1"/>
    <col min="4" max="4" width="9.28515625" customWidth="1"/>
    <col min="5" max="5" width="15.28515625" style="9" customWidth="1"/>
    <col min="8" max="9" width="9.140625" customWidth="1"/>
  </cols>
  <sheetData>
    <row r="1" spans="1:5" s="6" customFormat="1" x14ac:dyDescent="0.2">
      <c r="B1" s="6" t="s">
        <v>1</v>
      </c>
      <c r="C1" s="14" t="s">
        <v>2</v>
      </c>
      <c r="D1" s="6" t="s">
        <v>3</v>
      </c>
      <c r="E1" s="15" t="s">
        <v>4</v>
      </c>
    </row>
    <row r="2" spans="1:5" x14ac:dyDescent="0.2">
      <c r="A2" s="12" t="s">
        <v>12</v>
      </c>
      <c r="B2" s="13" t="e">
        <f>MIN(Work!#REF!)</f>
        <v>#REF!</v>
      </c>
      <c r="C2" s="13">
        <f>MIN(Work!B2:B16)</f>
        <v>25</v>
      </c>
      <c r="D2" s="13">
        <f>MIN(Work!C2:C16)</f>
        <v>8.6</v>
      </c>
      <c r="E2" s="16">
        <f>MIN(Statistiche!C2:C16)</f>
        <v>1.0000000000000002</v>
      </c>
    </row>
    <row r="3" spans="1:5" x14ac:dyDescent="0.2">
      <c r="A3" s="12" t="s">
        <v>13</v>
      </c>
      <c r="B3" s="13" t="e">
        <f>MAX(Work!#REF!)</f>
        <v>#REF!</v>
      </c>
      <c r="C3" s="13">
        <f>MAX(Work!B2:B16)</f>
        <v>200</v>
      </c>
      <c r="D3" s="13">
        <f>MAX(Work!C2:C16)</f>
        <v>15</v>
      </c>
      <c r="E3" s="16" t="e">
        <f>MAX(Work!#REF!)</f>
        <v>#REF!</v>
      </c>
    </row>
    <row r="4" spans="1:5" x14ac:dyDescent="0.2">
      <c r="A4" s="12" t="s">
        <v>6</v>
      </c>
      <c r="B4" s="13" t="e">
        <f>AVERAGE(Work!#REF!)</f>
        <v>#REF!</v>
      </c>
      <c r="C4" s="13">
        <f>AVERAGE(Work!B2:B16)</f>
        <v>103.66666666666667</v>
      </c>
      <c r="D4" s="13">
        <f>AVERAGE(Work!C2:C16)</f>
        <v>11.32</v>
      </c>
      <c r="E4" s="16" t="e">
        <f>AVERAGE(Work!#REF!)</f>
        <v>#REF!</v>
      </c>
    </row>
    <row r="5" spans="1:5" x14ac:dyDescent="0.2">
      <c r="A5" s="12" t="s">
        <v>8</v>
      </c>
      <c r="B5" s="13" t="e">
        <f>STDEV(Work!#REF!)</f>
        <v>#REF!</v>
      </c>
      <c r="C5" s="13">
        <f>STDEV(Work!B2:B16)</f>
        <v>58.231884573250603</v>
      </c>
      <c r="D5" s="13">
        <f>STDEV(Work!C2:C16)</f>
        <v>2.1394925967220733</v>
      </c>
      <c r="E5" s="16" t="e">
        <f>STDEV(Work!#REF!)</f>
        <v>#REF!</v>
      </c>
    </row>
    <row r="6" spans="1:5" x14ac:dyDescent="0.2">
      <c r="A6" s="12" t="s">
        <v>14</v>
      </c>
      <c r="B6" s="13" t="e">
        <f>MEDIAN(Work!#REF!)</f>
        <v>#REF!</v>
      </c>
      <c r="C6" s="13">
        <f>MEDIAN(Work!B2:B16)</f>
        <v>90</v>
      </c>
      <c r="D6" s="13">
        <f>MEDIAN(Work!C2:C16)</f>
        <v>10.7</v>
      </c>
      <c r="E6" s="16" t="e">
        <f>MEDIAN(Work!#REF!)</f>
        <v>#REF!</v>
      </c>
    </row>
    <row r="7" spans="1:5" x14ac:dyDescent="0.2">
      <c r="A7" s="12" t="s">
        <v>15</v>
      </c>
      <c r="B7" s="17" t="e">
        <f>PERCENTILE(Work!#REF!, 0.5)</f>
        <v>#REF!</v>
      </c>
      <c r="C7" s="17">
        <f>PERCENTILE(Work!B2:B16, 0.5)</f>
        <v>90</v>
      </c>
      <c r="D7" s="17">
        <f>PERCENTILE(Work!C2:C16, 0.5)</f>
        <v>10.7</v>
      </c>
      <c r="E7" s="18" t="e">
        <f>PERCENTILE(Work!#REF!, 0.5)</f>
        <v>#REF!</v>
      </c>
    </row>
    <row r="8" spans="1:5" x14ac:dyDescent="0.2">
      <c r="A8" s="12" t="s">
        <v>16</v>
      </c>
      <c r="B8" s="13" t="e">
        <f>PERCENTILE(Work!#REF!, 0.25)</f>
        <v>#REF!</v>
      </c>
      <c r="C8" s="13">
        <f>PERCENTILE(Work!B2:B16, 0.25)</f>
        <v>55</v>
      </c>
      <c r="D8" s="13">
        <f>PERCENTILE(Work!C2:C16, 0.25)</f>
        <v>9.5</v>
      </c>
      <c r="E8" s="16" t="e">
        <f>PERCENTILE(Work!#REF!, 0.25)</f>
        <v>#REF!</v>
      </c>
    </row>
    <row r="9" spans="1:5" x14ac:dyDescent="0.2">
      <c r="A9" s="12" t="s">
        <v>17</v>
      </c>
      <c r="B9" s="13" t="e">
        <f>PERCENTILE(Work!#REF!, 0.75)</f>
        <v>#REF!</v>
      </c>
      <c r="C9" s="13">
        <f>PERCENTILE(Work!B2:B16, 0.75)</f>
        <v>155</v>
      </c>
      <c r="D9" s="13">
        <f>PERCENTILE(Work!C2:C16, 0.75)</f>
        <v>13.2</v>
      </c>
      <c r="E9" s="16" t="e">
        <f>PERCENTILE(Work!#REF!, 0.75)</f>
        <v>#REF!</v>
      </c>
    </row>
    <row r="10" spans="1:5" x14ac:dyDescent="0.2">
      <c r="A10" s="12" t="s">
        <v>18</v>
      </c>
      <c r="D10" s="13"/>
      <c r="E10" s="16"/>
    </row>
    <row r="11" spans="1:5" x14ac:dyDescent="0.2">
      <c r="A11" s="12" t="s">
        <v>2</v>
      </c>
      <c r="C11" s="16">
        <f>CORREL(Work!B2:B16, Work!B2:B16)</f>
        <v>1.0000000000000002</v>
      </c>
      <c r="D11" s="9">
        <f>CORREL(Work!B2:B16, Work!C2:C16)</f>
        <v>0.99924687943915658</v>
      </c>
      <c r="E11" s="9" t="e">
        <f>CORREL(Work!B2:B16, Work!#REF!)</f>
        <v>#REF!</v>
      </c>
    </row>
    <row r="12" spans="1:5" x14ac:dyDescent="0.2">
      <c r="A12" s="12" t="s">
        <v>3</v>
      </c>
      <c r="C12" s="16"/>
      <c r="D12" s="9">
        <f>CORREL(Work!C2:C16, Work!C2:C16)</f>
        <v>0.99999999999999978</v>
      </c>
      <c r="E12" s="9" t="e">
        <f>CORREL(Work!C2:C16, Work!#REF!)</f>
        <v>#REF!</v>
      </c>
    </row>
    <row r="13" spans="1:5" x14ac:dyDescent="0.2">
      <c r="A13" s="12" t="s">
        <v>4</v>
      </c>
      <c r="C13" s="16"/>
      <c r="D13" s="9"/>
      <c r="E13" s="9" t="e">
        <f>CORREL(Work!#REF!, Work!#REF!)</f>
        <v>#REF!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E1" zoomScale="73" zoomScaleNormal="73" workbookViewId="0"/>
  </sheetViews>
  <sheetFormatPr defaultRowHeight="12.75" x14ac:dyDescent="0.2"/>
  <sheetData/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575"/>
  <sheetViews>
    <sheetView zoomScale="73" zoomScaleNormal="73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2" sqref="C2:C16"/>
    </sheetView>
  </sheetViews>
  <sheetFormatPr defaultRowHeight="12.75" x14ac:dyDescent="0.2"/>
  <cols>
    <col min="1" max="1" width="10" customWidth="1"/>
    <col min="2" max="2" width="15.140625" customWidth="1"/>
    <col min="3" max="3" width="11.7109375" customWidth="1"/>
    <col min="4" max="4" width="11" style="4" customWidth="1"/>
    <col min="5" max="5" width="11.42578125" style="5" customWidth="1"/>
    <col min="6" max="6" width="14.140625" style="5" customWidth="1"/>
    <col min="7" max="7" width="14.28515625" style="5" customWidth="1"/>
    <col min="8" max="8" width="24.42578125" style="5" customWidth="1"/>
    <col min="9" max="9" width="17" customWidth="1"/>
    <col min="11" max="11" width="17" customWidth="1"/>
  </cols>
  <sheetData>
    <row r="1" spans="1:11" s="2" customFormat="1" x14ac:dyDescent="0.2">
      <c r="A1" s="2" t="s">
        <v>19</v>
      </c>
      <c r="B1" s="6" t="s">
        <v>20</v>
      </c>
      <c r="C1" s="6" t="s">
        <v>21</v>
      </c>
      <c r="D1" s="7" t="s">
        <v>22</v>
      </c>
      <c r="E1" s="8" t="s">
        <v>23</v>
      </c>
      <c r="F1" s="8" t="s">
        <v>24</v>
      </c>
      <c r="G1" s="8" t="s">
        <v>25</v>
      </c>
      <c r="H1" s="8" t="s">
        <v>26</v>
      </c>
      <c r="I1" s="6" t="s">
        <v>27</v>
      </c>
      <c r="J1" s="6" t="s">
        <v>28</v>
      </c>
      <c r="K1" s="6" t="s">
        <v>29</v>
      </c>
    </row>
    <row r="2" spans="1:11" x14ac:dyDescent="0.2">
      <c r="A2" s="19">
        <v>1</v>
      </c>
      <c r="B2" s="4">
        <f>Work!B2</f>
        <v>25</v>
      </c>
      <c r="C2" s="4">
        <f>Work!C2</f>
        <v>8.6</v>
      </c>
      <c r="D2" s="4">
        <f t="shared" ref="D2:D16" si="0">B2-B$19</f>
        <v>-78.666666666666671</v>
      </c>
      <c r="E2" s="5">
        <f t="shared" ref="E2:E16" si="1">C2-C$19</f>
        <v>-2.7200000000000006</v>
      </c>
      <c r="F2" s="4">
        <f t="shared" ref="F2:F16" si="2">D2^2</f>
        <v>6188.4444444444453</v>
      </c>
      <c r="G2" s="5">
        <f t="shared" ref="G2:G16" si="3">E2^2</f>
        <v>7.3984000000000032</v>
      </c>
      <c r="H2" s="5">
        <f t="shared" ref="H2:H16" si="4">D2*E2</f>
        <v>213.97333333333339</v>
      </c>
      <c r="I2" s="10">
        <f t="shared" ref="I2:I16" si="5">$B$21+$B$20*C2</f>
        <v>29.69051037180364</v>
      </c>
      <c r="J2" s="10">
        <f t="shared" ref="J2:J16" si="6">B2-I2</f>
        <v>-4.6905103718036401</v>
      </c>
      <c r="K2" s="10">
        <f t="shared" ref="K2:K16" si="7">J2^2</f>
        <v>22.000887547997522</v>
      </c>
    </row>
    <row r="3" spans="1:11" x14ac:dyDescent="0.2">
      <c r="A3" s="19">
        <v>2</v>
      </c>
      <c r="B3" s="4">
        <f>Work!B3</f>
        <v>35</v>
      </c>
      <c r="C3" s="4">
        <f>Work!C3</f>
        <v>8.8000000000000007</v>
      </c>
      <c r="D3" s="4">
        <f t="shared" si="0"/>
        <v>-68.666666666666671</v>
      </c>
      <c r="E3" s="5">
        <f t="shared" si="1"/>
        <v>-2.5199999999999996</v>
      </c>
      <c r="F3" s="4">
        <f t="shared" si="2"/>
        <v>4715.1111111111113</v>
      </c>
      <c r="G3" s="5">
        <f t="shared" si="3"/>
        <v>6.3503999999999978</v>
      </c>
      <c r="H3" s="5">
        <f t="shared" si="4"/>
        <v>173.04</v>
      </c>
      <c r="I3" s="10">
        <f t="shared" si="5"/>
        <v>35.1299336287789</v>
      </c>
      <c r="J3" s="10">
        <f t="shared" si="6"/>
        <v>-0.12993362877890036</v>
      </c>
      <c r="K3" s="10">
        <f t="shared" si="7"/>
        <v>1.6882747887653083E-2</v>
      </c>
    </row>
    <row r="4" spans="1:11" x14ac:dyDescent="0.2">
      <c r="A4" s="19">
        <v>3</v>
      </c>
      <c r="B4" s="4">
        <f>Work!B4</f>
        <v>45</v>
      </c>
      <c r="C4" s="4">
        <f>Work!C4</f>
        <v>9.1999999999999993</v>
      </c>
      <c r="D4" s="4">
        <f t="shared" si="0"/>
        <v>-58.666666666666671</v>
      </c>
      <c r="E4" s="5">
        <f t="shared" si="1"/>
        <v>-2.120000000000001</v>
      </c>
      <c r="F4" s="4">
        <f t="shared" si="2"/>
        <v>3441.7777777777783</v>
      </c>
      <c r="G4" s="5">
        <f t="shared" si="3"/>
        <v>4.4944000000000042</v>
      </c>
      <c r="H4" s="5">
        <f t="shared" si="4"/>
        <v>124.37333333333341</v>
      </c>
      <c r="I4" s="10">
        <f t="shared" si="5"/>
        <v>46.008780142729307</v>
      </c>
      <c r="J4" s="10">
        <f t="shared" si="6"/>
        <v>-1.0087801427293073</v>
      </c>
      <c r="K4" s="10">
        <f t="shared" si="7"/>
        <v>1.0176373763649615</v>
      </c>
    </row>
    <row r="5" spans="1:11" x14ac:dyDescent="0.2">
      <c r="A5" s="19">
        <v>4</v>
      </c>
      <c r="B5" s="4">
        <f>Work!B5</f>
        <v>50</v>
      </c>
      <c r="C5" s="4">
        <f>Work!C5</f>
        <v>9.4</v>
      </c>
      <c r="D5" s="4">
        <f t="shared" si="0"/>
        <v>-53.666666666666671</v>
      </c>
      <c r="E5" s="5">
        <f t="shared" si="1"/>
        <v>-1.92</v>
      </c>
      <c r="F5" s="4">
        <f t="shared" si="2"/>
        <v>2880.1111111111118</v>
      </c>
      <c r="G5" s="5">
        <f t="shared" si="3"/>
        <v>3.6863999999999999</v>
      </c>
      <c r="H5" s="5">
        <f t="shared" si="4"/>
        <v>103.04</v>
      </c>
      <c r="I5" s="10">
        <f t="shared" si="5"/>
        <v>51.448203399704568</v>
      </c>
      <c r="J5" s="10">
        <f t="shared" si="6"/>
        <v>-1.4482033997045676</v>
      </c>
      <c r="K5" s="10">
        <f t="shared" si="7"/>
        <v>2.0972930869158675</v>
      </c>
    </row>
    <row r="6" spans="1:11" x14ac:dyDescent="0.2">
      <c r="A6" s="19">
        <v>5</v>
      </c>
      <c r="B6" s="4">
        <f>Work!B6</f>
        <v>60</v>
      </c>
      <c r="C6" s="4">
        <f>Work!C6</f>
        <v>9.6</v>
      </c>
      <c r="D6" s="4">
        <f t="shared" si="0"/>
        <v>-43.666666666666671</v>
      </c>
      <c r="E6" s="5">
        <f t="shared" si="1"/>
        <v>-1.7200000000000006</v>
      </c>
      <c r="F6" s="4">
        <f t="shared" si="2"/>
        <v>1906.7777777777783</v>
      </c>
      <c r="G6" s="5">
        <f t="shared" si="3"/>
        <v>2.9584000000000024</v>
      </c>
      <c r="H6" s="5">
        <f t="shared" si="4"/>
        <v>75.106666666666698</v>
      </c>
      <c r="I6" s="10">
        <f t="shared" si="5"/>
        <v>56.887626656679743</v>
      </c>
      <c r="J6" s="10">
        <f t="shared" si="6"/>
        <v>3.1123733433202574</v>
      </c>
      <c r="K6" s="10">
        <f t="shared" si="7"/>
        <v>9.6868678282105165</v>
      </c>
    </row>
    <row r="7" spans="1:11" x14ac:dyDescent="0.2">
      <c r="A7" s="19">
        <v>6</v>
      </c>
      <c r="B7" s="4">
        <f>Work!B7</f>
        <v>75</v>
      </c>
      <c r="C7" s="4">
        <f>Work!C7</f>
        <v>10.199999999999999</v>
      </c>
      <c r="D7" s="4">
        <f t="shared" si="0"/>
        <v>-28.666666666666671</v>
      </c>
      <c r="E7" s="5">
        <f t="shared" si="1"/>
        <v>-1.120000000000001</v>
      </c>
      <c r="F7" s="4">
        <f t="shared" si="2"/>
        <v>821.77777777777806</v>
      </c>
      <c r="G7" s="5">
        <f t="shared" si="3"/>
        <v>1.2544000000000022</v>
      </c>
      <c r="H7" s="5">
        <f t="shared" si="4"/>
        <v>32.106666666666698</v>
      </c>
      <c r="I7" s="10">
        <f t="shared" si="5"/>
        <v>73.20589642760541</v>
      </c>
      <c r="J7" s="10">
        <f t="shared" si="6"/>
        <v>1.7941035723945902</v>
      </c>
      <c r="K7" s="10">
        <f t="shared" si="7"/>
        <v>3.2188076284790306</v>
      </c>
    </row>
    <row r="8" spans="1:11" x14ac:dyDescent="0.2">
      <c r="A8" s="19">
        <v>7</v>
      </c>
      <c r="B8" s="4">
        <f>Work!B8</f>
        <v>80</v>
      </c>
      <c r="C8" s="4">
        <f>Work!C8</f>
        <v>10.5</v>
      </c>
      <c r="D8" s="4">
        <f t="shared" si="0"/>
        <v>-23.666666666666671</v>
      </c>
      <c r="E8" s="5">
        <f t="shared" si="1"/>
        <v>-0.82000000000000028</v>
      </c>
      <c r="F8" s="4">
        <f t="shared" si="2"/>
        <v>560.11111111111131</v>
      </c>
      <c r="G8" s="5">
        <f t="shared" si="3"/>
        <v>0.67240000000000044</v>
      </c>
      <c r="H8" s="5">
        <f t="shared" si="4"/>
        <v>19.406666666666677</v>
      </c>
      <c r="I8" s="10">
        <f t="shared" si="5"/>
        <v>81.365031313068243</v>
      </c>
      <c r="J8" s="10">
        <f t="shared" si="6"/>
        <v>-1.3650313130682434</v>
      </c>
      <c r="K8" s="10">
        <f t="shared" si="7"/>
        <v>1.8633104856568128</v>
      </c>
    </row>
    <row r="9" spans="1:11" x14ac:dyDescent="0.2">
      <c r="A9" s="19">
        <v>8</v>
      </c>
      <c r="B9" s="4">
        <f>Work!B9</f>
        <v>90</v>
      </c>
      <c r="C9" s="4">
        <f>Work!C9</f>
        <v>10.7</v>
      </c>
      <c r="D9" s="4">
        <f t="shared" si="0"/>
        <v>-13.666666666666671</v>
      </c>
      <c r="E9" s="5">
        <f t="shared" si="1"/>
        <v>-0.62000000000000099</v>
      </c>
      <c r="F9" s="4">
        <f t="shared" si="2"/>
        <v>186.77777777777791</v>
      </c>
      <c r="G9" s="5">
        <f t="shared" si="3"/>
        <v>0.38440000000000124</v>
      </c>
      <c r="H9" s="5">
        <f t="shared" si="4"/>
        <v>8.4733333333333505</v>
      </c>
      <c r="I9" s="10">
        <f t="shared" si="5"/>
        <v>86.804454570043447</v>
      </c>
      <c r="J9" s="10">
        <f t="shared" si="6"/>
        <v>3.1955454299565531</v>
      </c>
      <c r="K9" s="10">
        <f t="shared" si="7"/>
        <v>10.211510594916211</v>
      </c>
    </row>
    <row r="10" spans="1:11" x14ac:dyDescent="0.2">
      <c r="A10" s="19">
        <v>9</v>
      </c>
      <c r="B10" s="4">
        <f>Work!B10</f>
        <v>100</v>
      </c>
      <c r="C10" s="4">
        <f>Work!C10</f>
        <v>11.1</v>
      </c>
      <c r="D10" s="4">
        <f t="shared" si="0"/>
        <v>-3.6666666666666714</v>
      </c>
      <c r="E10" s="5">
        <f t="shared" si="1"/>
        <v>-0.22000000000000064</v>
      </c>
      <c r="F10" s="4">
        <f t="shared" si="2"/>
        <v>13.444444444444478</v>
      </c>
      <c r="G10" s="5">
        <f t="shared" si="3"/>
        <v>4.8400000000000283E-2</v>
      </c>
      <c r="H10" s="5">
        <f t="shared" si="4"/>
        <v>0.80666666666667008</v>
      </c>
      <c r="I10" s="10">
        <f t="shared" si="5"/>
        <v>97.683301083993911</v>
      </c>
      <c r="J10" s="10">
        <f t="shared" si="6"/>
        <v>2.3166989160060893</v>
      </c>
      <c r="K10" s="10">
        <f t="shared" si="7"/>
        <v>5.3670938674237894</v>
      </c>
    </row>
    <row r="11" spans="1:11" x14ac:dyDescent="0.2">
      <c r="A11" s="19">
        <v>10</v>
      </c>
      <c r="B11" s="4">
        <f>Work!B11</f>
        <v>125</v>
      </c>
      <c r="C11" s="4">
        <f>Work!C11</f>
        <v>12.1</v>
      </c>
      <c r="D11" s="4">
        <f t="shared" si="0"/>
        <v>21.333333333333329</v>
      </c>
      <c r="E11" s="5">
        <f t="shared" si="1"/>
        <v>0.77999999999999936</v>
      </c>
      <c r="F11" s="4">
        <f t="shared" si="2"/>
        <v>455.11111111111092</v>
      </c>
      <c r="G11" s="5">
        <f t="shared" si="3"/>
        <v>0.60839999999999905</v>
      </c>
      <c r="H11" s="5">
        <f t="shared" si="4"/>
        <v>16.639999999999983</v>
      </c>
      <c r="I11" s="10">
        <f t="shared" si="5"/>
        <v>124.88041736886998</v>
      </c>
      <c r="J11" s="10">
        <f t="shared" si="6"/>
        <v>0.11958263113001522</v>
      </c>
      <c r="K11" s="10">
        <f t="shared" si="7"/>
        <v>1.4300005667977284E-2</v>
      </c>
    </row>
    <row r="12" spans="1:11" x14ac:dyDescent="0.2">
      <c r="A12" s="19">
        <v>11</v>
      </c>
      <c r="B12" s="4">
        <f>Work!B12</f>
        <v>150</v>
      </c>
      <c r="C12" s="4">
        <f>Work!C12</f>
        <v>13</v>
      </c>
      <c r="D12" s="4">
        <f t="shared" si="0"/>
        <v>46.333333333333329</v>
      </c>
      <c r="E12" s="5">
        <f t="shared" si="1"/>
        <v>1.6799999999999997</v>
      </c>
      <c r="F12" s="4">
        <f t="shared" si="2"/>
        <v>2146.7777777777774</v>
      </c>
      <c r="G12" s="5">
        <f t="shared" si="3"/>
        <v>2.8223999999999991</v>
      </c>
      <c r="H12" s="5">
        <f t="shared" si="4"/>
        <v>77.839999999999975</v>
      </c>
      <c r="I12" s="10">
        <f t="shared" si="5"/>
        <v>149.35782202525849</v>
      </c>
      <c r="J12" s="10">
        <f t="shared" si="6"/>
        <v>0.64217797474151439</v>
      </c>
      <c r="K12" s="10">
        <f t="shared" si="7"/>
        <v>0.41239255124311308</v>
      </c>
    </row>
    <row r="13" spans="1:11" x14ac:dyDescent="0.2">
      <c r="A13" s="19">
        <v>12</v>
      </c>
      <c r="B13" s="4">
        <f>Work!B13</f>
        <v>160</v>
      </c>
      <c r="C13" s="4">
        <f>Work!C13</f>
        <v>13.4</v>
      </c>
      <c r="D13" s="4">
        <f t="shared" si="0"/>
        <v>56.333333333333329</v>
      </c>
      <c r="E13" s="5">
        <f t="shared" si="1"/>
        <v>2.08</v>
      </c>
      <c r="F13" s="4">
        <f t="shared" si="2"/>
        <v>3173.4444444444439</v>
      </c>
      <c r="G13" s="5">
        <f t="shared" si="3"/>
        <v>4.3264000000000005</v>
      </c>
      <c r="H13" s="5">
        <f t="shared" si="4"/>
        <v>117.17333333333333</v>
      </c>
      <c r="I13" s="10">
        <f t="shared" si="5"/>
        <v>160.23666853920895</v>
      </c>
      <c r="J13" s="10">
        <f t="shared" si="6"/>
        <v>-0.23666853920894937</v>
      </c>
      <c r="K13" s="10">
        <f t="shared" si="7"/>
        <v>5.6011997451298007E-2</v>
      </c>
    </row>
    <row r="14" spans="1:11" x14ac:dyDescent="0.2">
      <c r="A14" s="19">
        <v>13</v>
      </c>
      <c r="B14" s="4">
        <f>Work!B14</f>
        <v>175</v>
      </c>
      <c r="C14" s="4">
        <f>Work!C14</f>
        <v>13.9</v>
      </c>
      <c r="D14" s="4">
        <f t="shared" si="0"/>
        <v>71.333333333333329</v>
      </c>
      <c r="E14" s="5">
        <f t="shared" si="1"/>
        <v>2.58</v>
      </c>
      <c r="F14" s="4">
        <f t="shared" si="2"/>
        <v>5088.4444444444434</v>
      </c>
      <c r="G14" s="5">
        <f t="shared" si="3"/>
        <v>6.6564000000000005</v>
      </c>
      <c r="H14" s="5">
        <f t="shared" si="4"/>
        <v>184.04</v>
      </c>
      <c r="I14" s="10">
        <f t="shared" si="5"/>
        <v>173.83522668164704</v>
      </c>
      <c r="J14" s="10">
        <f t="shared" si="6"/>
        <v>1.1647733183529567</v>
      </c>
      <c r="K14" s="10">
        <f t="shared" si="7"/>
        <v>1.3566968831469584</v>
      </c>
    </row>
    <row r="15" spans="1:11" x14ac:dyDescent="0.2">
      <c r="A15" s="19">
        <v>14</v>
      </c>
      <c r="B15" s="4">
        <f>Work!B15</f>
        <v>185</v>
      </c>
      <c r="C15" s="4">
        <f>Work!C15</f>
        <v>14.3</v>
      </c>
      <c r="D15" s="4">
        <f t="shared" si="0"/>
        <v>81.333333333333329</v>
      </c>
      <c r="E15" s="5">
        <f t="shared" si="1"/>
        <v>2.9800000000000004</v>
      </c>
      <c r="F15" s="4">
        <f t="shared" si="2"/>
        <v>6615.1111111111104</v>
      </c>
      <c r="G15" s="5">
        <f t="shared" si="3"/>
        <v>8.8804000000000034</v>
      </c>
      <c r="H15" s="5">
        <f t="shared" si="4"/>
        <v>242.37333333333336</v>
      </c>
      <c r="I15" s="10">
        <f t="shared" si="5"/>
        <v>184.71407319559745</v>
      </c>
      <c r="J15" s="10">
        <f t="shared" si="6"/>
        <v>0.28592680440254981</v>
      </c>
      <c r="K15" s="10">
        <f t="shared" si="7"/>
        <v>8.1754137475853972E-2</v>
      </c>
    </row>
    <row r="16" spans="1:11" x14ac:dyDescent="0.2">
      <c r="A16" s="19">
        <v>15</v>
      </c>
      <c r="B16" s="4">
        <f>Work!B16</f>
        <v>200</v>
      </c>
      <c r="C16" s="4">
        <f>Work!C16</f>
        <v>15</v>
      </c>
      <c r="D16" s="4">
        <f t="shared" si="0"/>
        <v>96.333333333333329</v>
      </c>
      <c r="E16" s="5">
        <f t="shared" si="1"/>
        <v>3.6799999999999997</v>
      </c>
      <c r="F16" s="4">
        <f t="shared" si="2"/>
        <v>9280.1111111111095</v>
      </c>
      <c r="G16" s="5">
        <f t="shared" si="3"/>
        <v>13.542399999999997</v>
      </c>
      <c r="H16" s="5">
        <f t="shared" si="4"/>
        <v>354.5066666666666</v>
      </c>
      <c r="I16" s="10">
        <f t="shared" si="5"/>
        <v>203.75205459501075</v>
      </c>
      <c r="J16" s="10">
        <f t="shared" si="6"/>
        <v>-3.7520545950107476</v>
      </c>
      <c r="K16" s="10">
        <f t="shared" si="7"/>
        <v>14.077913683941265</v>
      </c>
    </row>
    <row r="17" spans="1:11" s="23" customFormat="1" x14ac:dyDescent="0.2">
      <c r="A17" s="20" t="s">
        <v>5</v>
      </c>
      <c r="B17" s="21">
        <f t="shared" ref="B17:K17" si="8">COUNT(B2:B16)</f>
        <v>15</v>
      </c>
      <c r="C17" s="21">
        <f t="shared" si="8"/>
        <v>15</v>
      </c>
      <c r="D17" s="21">
        <f t="shared" si="8"/>
        <v>15</v>
      </c>
      <c r="E17" s="22">
        <f t="shared" si="8"/>
        <v>15</v>
      </c>
      <c r="F17" s="22">
        <f t="shared" si="8"/>
        <v>15</v>
      </c>
      <c r="G17" s="22">
        <f t="shared" si="8"/>
        <v>15</v>
      </c>
      <c r="H17" s="22">
        <f t="shared" si="8"/>
        <v>15</v>
      </c>
      <c r="I17" s="22">
        <f t="shared" si="8"/>
        <v>15</v>
      </c>
      <c r="J17" s="22">
        <f t="shared" si="8"/>
        <v>15</v>
      </c>
      <c r="K17" s="22">
        <f t="shared" si="8"/>
        <v>15</v>
      </c>
    </row>
    <row r="18" spans="1:11" x14ac:dyDescent="0.2">
      <c r="A18" s="1" t="s">
        <v>30</v>
      </c>
      <c r="B18" s="5">
        <f t="shared" ref="B18:K18" si="9">SUM(B2:B16)</f>
        <v>1555</v>
      </c>
      <c r="C18" s="5">
        <f t="shared" si="9"/>
        <v>169.8</v>
      </c>
      <c r="D18" s="24">
        <f t="shared" si="9"/>
        <v>-1.9895196601282805E-13</v>
      </c>
      <c r="E18" s="24">
        <f t="shared" si="9"/>
        <v>-5.3290705182007514E-15</v>
      </c>
      <c r="F18" s="24">
        <f t="shared" si="9"/>
        <v>47473.333333333336</v>
      </c>
      <c r="G18" s="5">
        <f t="shared" si="9"/>
        <v>64.084000000000003</v>
      </c>
      <c r="H18" s="5">
        <f t="shared" si="9"/>
        <v>1742.9</v>
      </c>
      <c r="I18" s="5">
        <f t="shared" si="9"/>
        <v>1554.9999999999998</v>
      </c>
      <c r="J18" s="5">
        <f t="shared" si="9"/>
        <v>1.7053025658242404E-13</v>
      </c>
      <c r="K18" s="5">
        <f t="shared" si="9"/>
        <v>71.479360422778839</v>
      </c>
    </row>
    <row r="19" spans="1:11" s="28" customFormat="1" x14ac:dyDescent="0.2">
      <c r="A19" s="25" t="s">
        <v>31</v>
      </c>
      <c r="B19" s="26">
        <f t="shared" ref="B19:J19" si="10">B18/B17</f>
        <v>103.66666666666667</v>
      </c>
      <c r="C19" s="27">
        <f t="shared" si="10"/>
        <v>11.32</v>
      </c>
      <c r="D19" s="27">
        <f t="shared" si="10"/>
        <v>-1.3263464400855204E-14</v>
      </c>
      <c r="E19" s="27">
        <f t="shared" si="10"/>
        <v>-3.5527136788005011E-16</v>
      </c>
      <c r="F19" s="27">
        <f t="shared" si="10"/>
        <v>3164.8888888888891</v>
      </c>
      <c r="G19" s="27">
        <f t="shared" si="10"/>
        <v>4.2722666666666669</v>
      </c>
      <c r="H19" s="27">
        <f t="shared" si="10"/>
        <v>116.19333333333334</v>
      </c>
      <c r="I19" s="26">
        <f t="shared" si="10"/>
        <v>103.66666666666666</v>
      </c>
      <c r="J19" s="27">
        <f t="shared" si="10"/>
        <v>1.1368683772161604E-14</v>
      </c>
    </row>
    <row r="20" spans="1:11" x14ac:dyDescent="0.2">
      <c r="A20" s="12" t="s">
        <v>32</v>
      </c>
      <c r="B20" s="29">
        <f>H19/G19</f>
        <v>27.197116284876103</v>
      </c>
    </row>
    <row r="21" spans="1:11" x14ac:dyDescent="0.2">
      <c r="A21" s="12" t="s">
        <v>33</v>
      </c>
      <c r="B21" s="29">
        <f>B19-B20*C19</f>
        <v>-204.20468967813082</v>
      </c>
    </row>
    <row r="22" spans="1:11" x14ac:dyDescent="0.2">
      <c r="A22" s="12" t="s">
        <v>34</v>
      </c>
      <c r="B22" s="29">
        <f>SQRT(K18/(B17-2))</f>
        <v>2.3448693652768284</v>
      </c>
    </row>
    <row r="23" spans="1:11" x14ac:dyDescent="0.2">
      <c r="A23" s="12" t="s">
        <v>35</v>
      </c>
      <c r="B23" s="30">
        <f>B22/SQRT(G18)</f>
        <v>0.29291650723467866</v>
      </c>
    </row>
    <row r="24" spans="1:11" x14ac:dyDescent="0.2">
      <c r="A24" s="12" t="s">
        <v>36</v>
      </c>
      <c r="B24" s="29">
        <f>B22*SQRT(1 / B17+C19^2/G18)</f>
        <v>3.3706362932026708</v>
      </c>
    </row>
    <row r="25" spans="1:11" x14ac:dyDescent="0.2">
      <c r="A25" s="12" t="s">
        <v>37</v>
      </c>
      <c r="B25" s="31">
        <f>1/B20</f>
        <v>3.6768604050720063E-2</v>
      </c>
    </row>
    <row r="26" spans="1:11" x14ac:dyDescent="0.2">
      <c r="A26" s="12" t="s">
        <v>38</v>
      </c>
      <c r="B26" s="31">
        <f>B23*B25^2</f>
        <v>3.9600268505013831E-4</v>
      </c>
    </row>
    <row r="27" spans="1:11" x14ac:dyDescent="0.2">
      <c r="A27" s="12" t="s">
        <v>39</v>
      </c>
      <c r="B27" s="29">
        <f>B20^2*G18/F18</f>
        <v>0.99849432606889266</v>
      </c>
    </row>
    <row r="28" spans="1:11" x14ac:dyDescent="0.2">
      <c r="A28" s="12" t="s">
        <v>40</v>
      </c>
      <c r="B28" s="32">
        <f>H19/SQRT(F19*G19)</f>
        <v>0.99924687943915658</v>
      </c>
    </row>
    <row r="1048573" ht="8.25" customHeight="1" x14ac:dyDescent="0.2"/>
    <row r="1048574" hidden="1" x14ac:dyDescent="0.2"/>
    <row r="1048575" hidden="1" x14ac:dyDescent="0.2"/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0" sqref="B20"/>
    </sheetView>
  </sheetViews>
  <sheetFormatPr defaultRowHeight="12.75" x14ac:dyDescent="0.2"/>
  <cols>
    <col min="1" max="1" width="9.42578125" customWidth="1"/>
    <col min="2" max="3" width="11.42578125" customWidth="1"/>
    <col min="4" max="1014" width="8.5703125" customWidth="1"/>
  </cols>
  <sheetData>
    <row r="1" spans="1:3" x14ac:dyDescent="0.2">
      <c r="A1" s="2"/>
      <c r="B1" s="6" t="s">
        <v>20</v>
      </c>
      <c r="C1" s="6" t="s">
        <v>21</v>
      </c>
    </row>
    <row r="2" spans="1:3" x14ac:dyDescent="0.2">
      <c r="A2" s="19">
        <v>1</v>
      </c>
      <c r="B2" s="4">
        <f>Work!B2</f>
        <v>25</v>
      </c>
      <c r="C2" s="4">
        <f>Work!C2</f>
        <v>8.6</v>
      </c>
    </row>
    <row r="3" spans="1:3" x14ac:dyDescent="0.2">
      <c r="A3" s="19">
        <v>2</v>
      </c>
      <c r="B3" s="4">
        <f>Work!B3</f>
        <v>35</v>
      </c>
      <c r="C3" s="4">
        <f>Work!C3</f>
        <v>8.8000000000000007</v>
      </c>
    </row>
    <row r="4" spans="1:3" x14ac:dyDescent="0.2">
      <c r="A4" s="19">
        <v>3</v>
      </c>
      <c r="B4" s="4">
        <f>Work!B4</f>
        <v>45</v>
      </c>
      <c r="C4" s="4">
        <f>Work!C4</f>
        <v>9.1999999999999993</v>
      </c>
    </row>
    <row r="5" spans="1:3" x14ac:dyDescent="0.2">
      <c r="A5" s="19">
        <v>4</v>
      </c>
      <c r="B5" s="4">
        <f>Work!B5</f>
        <v>50</v>
      </c>
      <c r="C5" s="4">
        <f>Work!C5</f>
        <v>9.4</v>
      </c>
    </row>
    <row r="6" spans="1:3" x14ac:dyDescent="0.2">
      <c r="A6" s="19">
        <v>5</v>
      </c>
      <c r="B6" s="4">
        <f>Work!B6</f>
        <v>60</v>
      </c>
      <c r="C6" s="4">
        <f>Work!C6</f>
        <v>9.6</v>
      </c>
    </row>
    <row r="7" spans="1:3" x14ac:dyDescent="0.2">
      <c r="A7" s="19">
        <v>6</v>
      </c>
      <c r="B7" s="4">
        <f>Work!B7</f>
        <v>75</v>
      </c>
      <c r="C7" s="4">
        <f>Work!C7</f>
        <v>10.199999999999999</v>
      </c>
    </row>
    <row r="8" spans="1:3" x14ac:dyDescent="0.2">
      <c r="A8" s="19">
        <v>7</v>
      </c>
      <c r="B8" s="4">
        <f>Work!B8</f>
        <v>80</v>
      </c>
      <c r="C8" s="4">
        <f>Work!C8</f>
        <v>10.5</v>
      </c>
    </row>
    <row r="9" spans="1:3" x14ac:dyDescent="0.2">
      <c r="A9" s="19">
        <v>8</v>
      </c>
      <c r="B9" s="4">
        <f>Work!B9</f>
        <v>90</v>
      </c>
      <c r="C9" s="4">
        <f>Work!C9</f>
        <v>10.7</v>
      </c>
    </row>
    <row r="10" spans="1:3" x14ac:dyDescent="0.2">
      <c r="A10" s="19">
        <v>9</v>
      </c>
      <c r="B10" s="4">
        <f>Work!B10</f>
        <v>100</v>
      </c>
      <c r="C10" s="4">
        <f>Work!C10</f>
        <v>11.1</v>
      </c>
    </row>
    <row r="11" spans="1:3" x14ac:dyDescent="0.2">
      <c r="A11" s="19">
        <v>10</v>
      </c>
      <c r="B11" s="4">
        <f>Work!B11</f>
        <v>125</v>
      </c>
      <c r="C11" s="4">
        <f>Work!C11</f>
        <v>12.1</v>
      </c>
    </row>
    <row r="12" spans="1:3" x14ac:dyDescent="0.2">
      <c r="A12" s="19">
        <v>11</v>
      </c>
      <c r="B12" s="4">
        <f>Work!B12</f>
        <v>150</v>
      </c>
      <c r="C12" s="4">
        <f>Work!C12</f>
        <v>13</v>
      </c>
    </row>
    <row r="13" spans="1:3" x14ac:dyDescent="0.2">
      <c r="A13" s="19">
        <v>12</v>
      </c>
      <c r="B13" s="4">
        <f>Work!B13</f>
        <v>160</v>
      </c>
      <c r="C13" s="4">
        <f>Work!C13</f>
        <v>13.4</v>
      </c>
    </row>
    <row r="14" spans="1:3" x14ac:dyDescent="0.2">
      <c r="A14" s="19">
        <v>13</v>
      </c>
      <c r="B14" s="4">
        <f>Work!B14</f>
        <v>175</v>
      </c>
      <c r="C14" s="4">
        <f>Work!C14</f>
        <v>13.9</v>
      </c>
    </row>
    <row r="15" spans="1:3" x14ac:dyDescent="0.2">
      <c r="A15" s="19">
        <v>14</v>
      </c>
      <c r="B15" s="4">
        <f>Work!B15</f>
        <v>185</v>
      </c>
      <c r="C15" s="4">
        <f>Work!C15</f>
        <v>14.3</v>
      </c>
    </row>
    <row r="16" spans="1:3" x14ac:dyDescent="0.2">
      <c r="A16" s="19">
        <v>15</v>
      </c>
      <c r="B16" s="4">
        <f>Work!B16</f>
        <v>200</v>
      </c>
      <c r="C16" s="4">
        <f>Work!C16</f>
        <v>15</v>
      </c>
    </row>
    <row r="17" spans="1:3" x14ac:dyDescent="0.2">
      <c r="A17" s="20" t="s">
        <v>5</v>
      </c>
      <c r="B17" s="21">
        <f>COUNT(B2:B16)</f>
        <v>15</v>
      </c>
      <c r="C17" s="21">
        <f>COUNT(C2:C16)</f>
        <v>15</v>
      </c>
    </row>
    <row r="18" spans="1:3" x14ac:dyDescent="0.2">
      <c r="A18" s="1" t="s">
        <v>30</v>
      </c>
      <c r="B18" s="5">
        <f>SUM(B2:B16)</f>
        <v>1555</v>
      </c>
      <c r="C18" s="5">
        <f>SUM(C2:C16)</f>
        <v>169.8</v>
      </c>
    </row>
    <row r="19" spans="1:3" x14ac:dyDescent="0.2">
      <c r="A19" s="25" t="s">
        <v>31</v>
      </c>
      <c r="B19" s="26">
        <f>B18/B17</f>
        <v>103.66666666666667</v>
      </c>
      <c r="C19" s="27">
        <f>C18/C17</f>
        <v>11.32</v>
      </c>
    </row>
    <row r="20" spans="1:3" x14ac:dyDescent="0.2">
      <c r="A20" s="12" t="s">
        <v>32</v>
      </c>
      <c r="B20" s="29" t="e">
        <f>#REF!</f>
        <v>#REF!</v>
      </c>
    </row>
    <row r="21" spans="1:3" x14ac:dyDescent="0.2">
      <c r="A21" s="12" t="s">
        <v>33</v>
      </c>
      <c r="B21" s="29" t="e">
        <f>#REF!</f>
        <v>#REF!</v>
      </c>
    </row>
    <row r="22" spans="1:3" x14ac:dyDescent="0.2">
      <c r="A22" s="12" t="s">
        <v>34</v>
      </c>
      <c r="B22" s="29" t="e">
        <f>#REF!</f>
        <v>#REF!</v>
      </c>
    </row>
    <row r="23" spans="1:3" x14ac:dyDescent="0.2">
      <c r="A23" s="12" t="s">
        <v>35</v>
      </c>
      <c r="B23" s="30" t="e">
        <f>#REF!</f>
        <v>#REF!</v>
      </c>
    </row>
    <row r="24" spans="1:3" x14ac:dyDescent="0.2">
      <c r="A24" s="12" t="s">
        <v>36</v>
      </c>
      <c r="B24" s="29" t="e">
        <f>#REF!</f>
        <v>#REF!</v>
      </c>
    </row>
    <row r="25" spans="1:3" x14ac:dyDescent="0.2">
      <c r="A25" s="12" t="s">
        <v>37</v>
      </c>
      <c r="B25" s="31" t="e">
        <f>1/B20</f>
        <v>#REF!</v>
      </c>
    </row>
    <row r="26" spans="1:3" x14ac:dyDescent="0.2">
      <c r="A26" s="12" t="s">
        <v>38</v>
      </c>
      <c r="B26" s="31" t="e">
        <f>B23*B25^2</f>
        <v>#REF!</v>
      </c>
    </row>
    <row r="27" spans="1:3" x14ac:dyDescent="0.2">
      <c r="A27" s="12" t="s">
        <v>39</v>
      </c>
      <c r="B27" s="29" t="e">
        <f>#REF!</f>
        <v>#REF!</v>
      </c>
    </row>
    <row r="28" spans="1:3" x14ac:dyDescent="0.2">
      <c r="A28" s="12" t="s">
        <v>40</v>
      </c>
      <c r="B28" s="32" t="e">
        <f>SQRT(B27)</f>
        <v>#REF!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73" zoomScaleNormal="73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25" sqref="B25"/>
    </sheetView>
  </sheetViews>
  <sheetFormatPr defaultRowHeight="12.75" x14ac:dyDescent="0.2"/>
  <cols>
    <col min="2" max="2" width="14.5703125" customWidth="1"/>
  </cols>
  <sheetData>
    <row r="1" spans="1:10" x14ac:dyDescent="0.2">
      <c r="A1" s="2" t="s">
        <v>19</v>
      </c>
      <c r="B1" s="6" t="s">
        <v>20</v>
      </c>
      <c r="C1" s="6" t="s">
        <v>21</v>
      </c>
      <c r="D1" s="6" t="s">
        <v>41</v>
      </c>
      <c r="E1" s="7" t="s">
        <v>42</v>
      </c>
      <c r="F1" s="8" t="s">
        <v>43</v>
      </c>
      <c r="G1" s="6" t="s">
        <v>27</v>
      </c>
      <c r="H1" s="6" t="s">
        <v>28</v>
      </c>
      <c r="I1" s="6" t="s">
        <v>29</v>
      </c>
      <c r="J1" s="6" t="s">
        <v>44</v>
      </c>
    </row>
    <row r="2" spans="1:10" x14ac:dyDescent="0.2">
      <c r="A2" s="19">
        <v>1</v>
      </c>
      <c r="B2" s="33" t="e">
        <f>Work!#REF!</f>
        <v>#REF!</v>
      </c>
      <c r="C2" s="33" t="e">
        <f>Work!#REF!</f>
        <v>#REF!</v>
      </c>
      <c r="D2" s="9" t="e">
        <f t="shared" ref="D2:D16" si="0">B2^2</f>
        <v>#REF!</v>
      </c>
      <c r="E2" s="5" t="e">
        <f t="shared" ref="E2:E16" si="1">C2^2</f>
        <v>#REF!</v>
      </c>
      <c r="F2" s="5" t="e">
        <f t="shared" ref="F2:F16" si="2">B2*C2</f>
        <v>#REF!</v>
      </c>
      <c r="G2" s="10" t="e">
        <f t="shared" ref="G2:G16" si="3">$B$20*C2</f>
        <v>#REF!</v>
      </c>
      <c r="H2" s="10" t="e">
        <f t="shared" ref="H2:H16" si="4">B2-G2</f>
        <v>#REF!</v>
      </c>
      <c r="I2" s="10" t="e">
        <f t="shared" ref="I2:I16" si="5">H2^2</f>
        <v>#REF!</v>
      </c>
      <c r="J2" s="10" t="e">
        <f t="shared" ref="J2:J16" si="6">G2^2</f>
        <v>#REF!</v>
      </c>
    </row>
    <row r="3" spans="1:10" x14ac:dyDescent="0.2">
      <c r="A3" s="19">
        <v>2</v>
      </c>
      <c r="B3" s="33" t="e">
        <f>Work!#REF!</f>
        <v>#REF!</v>
      </c>
      <c r="C3" s="33" t="e">
        <f>Work!#REF!</f>
        <v>#REF!</v>
      </c>
      <c r="D3" s="9" t="e">
        <f t="shared" si="0"/>
        <v>#REF!</v>
      </c>
      <c r="E3" s="5" t="e">
        <f t="shared" si="1"/>
        <v>#REF!</v>
      </c>
      <c r="F3" s="5" t="e">
        <f t="shared" si="2"/>
        <v>#REF!</v>
      </c>
      <c r="G3" s="10" t="e">
        <f t="shared" si="3"/>
        <v>#REF!</v>
      </c>
      <c r="H3" s="10" t="e">
        <f t="shared" si="4"/>
        <v>#REF!</v>
      </c>
      <c r="I3" s="10" t="e">
        <f t="shared" si="5"/>
        <v>#REF!</v>
      </c>
      <c r="J3" s="10" t="e">
        <f t="shared" si="6"/>
        <v>#REF!</v>
      </c>
    </row>
    <row r="4" spans="1:10" x14ac:dyDescent="0.2">
      <c r="A4" s="19">
        <v>3</v>
      </c>
      <c r="B4" s="33" t="e">
        <f>Work!#REF!</f>
        <v>#REF!</v>
      </c>
      <c r="C4" s="33" t="e">
        <f>Work!#REF!</f>
        <v>#REF!</v>
      </c>
      <c r="D4" s="9" t="e">
        <f t="shared" si="0"/>
        <v>#REF!</v>
      </c>
      <c r="E4" s="5" t="e">
        <f t="shared" si="1"/>
        <v>#REF!</v>
      </c>
      <c r="F4" s="5" t="e">
        <f t="shared" si="2"/>
        <v>#REF!</v>
      </c>
      <c r="G4" s="10" t="e">
        <f t="shared" si="3"/>
        <v>#REF!</v>
      </c>
      <c r="H4" s="10" t="e">
        <f t="shared" si="4"/>
        <v>#REF!</v>
      </c>
      <c r="I4" s="10" t="e">
        <f t="shared" si="5"/>
        <v>#REF!</v>
      </c>
      <c r="J4" s="10" t="e">
        <f t="shared" si="6"/>
        <v>#REF!</v>
      </c>
    </row>
    <row r="5" spans="1:10" x14ac:dyDescent="0.2">
      <c r="A5" s="19">
        <v>4</v>
      </c>
      <c r="B5" s="33" t="e">
        <f>Work!#REF!</f>
        <v>#REF!</v>
      </c>
      <c r="C5" s="33" t="e">
        <f>Work!#REF!</f>
        <v>#REF!</v>
      </c>
      <c r="D5" s="9" t="e">
        <f t="shared" si="0"/>
        <v>#REF!</v>
      </c>
      <c r="E5" s="5" t="e">
        <f t="shared" si="1"/>
        <v>#REF!</v>
      </c>
      <c r="F5" s="5" t="e">
        <f t="shared" si="2"/>
        <v>#REF!</v>
      </c>
      <c r="G5" s="10" t="e">
        <f t="shared" si="3"/>
        <v>#REF!</v>
      </c>
      <c r="H5" s="10" t="e">
        <f t="shared" si="4"/>
        <v>#REF!</v>
      </c>
      <c r="I5" s="10" t="e">
        <f t="shared" si="5"/>
        <v>#REF!</v>
      </c>
      <c r="J5" s="10" t="e">
        <f t="shared" si="6"/>
        <v>#REF!</v>
      </c>
    </row>
    <row r="6" spans="1:10" x14ac:dyDescent="0.2">
      <c r="A6" s="19">
        <v>5</v>
      </c>
      <c r="B6" s="33" t="e">
        <f>Work!#REF!</f>
        <v>#REF!</v>
      </c>
      <c r="C6" s="33" t="e">
        <f>Work!#REF!</f>
        <v>#REF!</v>
      </c>
      <c r="D6" s="9" t="e">
        <f t="shared" si="0"/>
        <v>#REF!</v>
      </c>
      <c r="E6" s="5" t="e">
        <f t="shared" si="1"/>
        <v>#REF!</v>
      </c>
      <c r="F6" s="5" t="e">
        <f t="shared" si="2"/>
        <v>#REF!</v>
      </c>
      <c r="G6" s="10" t="e">
        <f t="shared" si="3"/>
        <v>#REF!</v>
      </c>
      <c r="H6" s="10" t="e">
        <f t="shared" si="4"/>
        <v>#REF!</v>
      </c>
      <c r="I6" s="10" t="e">
        <f t="shared" si="5"/>
        <v>#REF!</v>
      </c>
      <c r="J6" s="10" t="e">
        <f t="shared" si="6"/>
        <v>#REF!</v>
      </c>
    </row>
    <row r="7" spans="1:10" x14ac:dyDescent="0.2">
      <c r="A7" s="19">
        <v>6</v>
      </c>
      <c r="B7" s="33" t="e">
        <f>Work!#REF!</f>
        <v>#REF!</v>
      </c>
      <c r="C7" s="33" t="e">
        <f>Work!#REF!</f>
        <v>#REF!</v>
      </c>
      <c r="D7" s="9" t="e">
        <f t="shared" si="0"/>
        <v>#REF!</v>
      </c>
      <c r="E7" s="5" t="e">
        <f t="shared" si="1"/>
        <v>#REF!</v>
      </c>
      <c r="F7" s="5" t="e">
        <f t="shared" si="2"/>
        <v>#REF!</v>
      </c>
      <c r="G7" s="10" t="e">
        <f t="shared" si="3"/>
        <v>#REF!</v>
      </c>
      <c r="H7" s="10" t="e">
        <f t="shared" si="4"/>
        <v>#REF!</v>
      </c>
      <c r="I7" s="10" t="e">
        <f t="shared" si="5"/>
        <v>#REF!</v>
      </c>
      <c r="J7" s="10" t="e">
        <f t="shared" si="6"/>
        <v>#REF!</v>
      </c>
    </row>
    <row r="8" spans="1:10" x14ac:dyDescent="0.2">
      <c r="A8" s="19">
        <v>7</v>
      </c>
      <c r="B8" s="33" t="e">
        <f>Work!#REF!</f>
        <v>#REF!</v>
      </c>
      <c r="C8" s="33" t="e">
        <f>Work!#REF!</f>
        <v>#REF!</v>
      </c>
      <c r="D8" s="9" t="e">
        <f t="shared" si="0"/>
        <v>#REF!</v>
      </c>
      <c r="E8" s="5" t="e">
        <f t="shared" si="1"/>
        <v>#REF!</v>
      </c>
      <c r="F8" s="5" t="e">
        <f t="shared" si="2"/>
        <v>#REF!</v>
      </c>
      <c r="G8" s="10" t="e">
        <f t="shared" si="3"/>
        <v>#REF!</v>
      </c>
      <c r="H8" s="10" t="e">
        <f t="shared" si="4"/>
        <v>#REF!</v>
      </c>
      <c r="I8" s="10" t="e">
        <f t="shared" si="5"/>
        <v>#REF!</v>
      </c>
      <c r="J8" s="10" t="e">
        <f t="shared" si="6"/>
        <v>#REF!</v>
      </c>
    </row>
    <row r="9" spans="1:10" x14ac:dyDescent="0.2">
      <c r="A9" s="19">
        <v>8</v>
      </c>
      <c r="B9" s="33" t="e">
        <f>Work!#REF!</f>
        <v>#REF!</v>
      </c>
      <c r="C9" s="33" t="e">
        <f>Work!#REF!</f>
        <v>#REF!</v>
      </c>
      <c r="D9" s="9" t="e">
        <f t="shared" si="0"/>
        <v>#REF!</v>
      </c>
      <c r="E9" s="5" t="e">
        <f t="shared" si="1"/>
        <v>#REF!</v>
      </c>
      <c r="F9" s="5" t="e">
        <f t="shared" si="2"/>
        <v>#REF!</v>
      </c>
      <c r="G9" s="10" t="e">
        <f t="shared" si="3"/>
        <v>#REF!</v>
      </c>
      <c r="H9" s="10" t="e">
        <f t="shared" si="4"/>
        <v>#REF!</v>
      </c>
      <c r="I9" s="10" t="e">
        <f t="shared" si="5"/>
        <v>#REF!</v>
      </c>
      <c r="J9" s="10" t="e">
        <f t="shared" si="6"/>
        <v>#REF!</v>
      </c>
    </row>
    <row r="10" spans="1:10" x14ac:dyDescent="0.2">
      <c r="A10" s="19">
        <v>9</v>
      </c>
      <c r="B10" s="33" t="e">
        <f>Work!#REF!</f>
        <v>#REF!</v>
      </c>
      <c r="C10" s="33" t="e">
        <f>Work!#REF!</f>
        <v>#REF!</v>
      </c>
      <c r="D10" s="9" t="e">
        <f t="shared" si="0"/>
        <v>#REF!</v>
      </c>
      <c r="E10" s="5" t="e">
        <f t="shared" si="1"/>
        <v>#REF!</v>
      </c>
      <c r="F10" s="5" t="e">
        <f t="shared" si="2"/>
        <v>#REF!</v>
      </c>
      <c r="G10" s="10" t="e">
        <f t="shared" si="3"/>
        <v>#REF!</v>
      </c>
      <c r="H10" s="10" t="e">
        <f t="shared" si="4"/>
        <v>#REF!</v>
      </c>
      <c r="I10" s="10" t="e">
        <f t="shared" si="5"/>
        <v>#REF!</v>
      </c>
      <c r="J10" s="10" t="e">
        <f t="shared" si="6"/>
        <v>#REF!</v>
      </c>
    </row>
    <row r="11" spans="1:10" x14ac:dyDescent="0.2">
      <c r="A11" s="19">
        <v>10</v>
      </c>
      <c r="B11" s="33" t="e">
        <f>Work!#REF!</f>
        <v>#REF!</v>
      </c>
      <c r="C11" s="33" t="e">
        <f>Work!#REF!</f>
        <v>#REF!</v>
      </c>
      <c r="D11" s="9" t="e">
        <f t="shared" si="0"/>
        <v>#REF!</v>
      </c>
      <c r="E11" s="5" t="e">
        <f t="shared" si="1"/>
        <v>#REF!</v>
      </c>
      <c r="F11" s="5" t="e">
        <f t="shared" si="2"/>
        <v>#REF!</v>
      </c>
      <c r="G11" s="10" t="e">
        <f t="shared" si="3"/>
        <v>#REF!</v>
      </c>
      <c r="H11" s="10" t="e">
        <f t="shared" si="4"/>
        <v>#REF!</v>
      </c>
      <c r="I11" s="10" t="e">
        <f t="shared" si="5"/>
        <v>#REF!</v>
      </c>
      <c r="J11" s="10" t="e">
        <f t="shared" si="6"/>
        <v>#REF!</v>
      </c>
    </row>
    <row r="12" spans="1:10" x14ac:dyDescent="0.2">
      <c r="A12" s="19">
        <v>11</v>
      </c>
      <c r="B12" s="33" t="e">
        <f>Work!#REF!</f>
        <v>#REF!</v>
      </c>
      <c r="C12" s="33" t="e">
        <f>Work!#REF!</f>
        <v>#REF!</v>
      </c>
      <c r="D12" s="9" t="e">
        <f t="shared" si="0"/>
        <v>#REF!</v>
      </c>
      <c r="E12" s="5" t="e">
        <f t="shared" si="1"/>
        <v>#REF!</v>
      </c>
      <c r="F12" s="5" t="e">
        <f t="shared" si="2"/>
        <v>#REF!</v>
      </c>
      <c r="G12" s="10" t="e">
        <f t="shared" si="3"/>
        <v>#REF!</v>
      </c>
      <c r="H12" s="10" t="e">
        <f t="shared" si="4"/>
        <v>#REF!</v>
      </c>
      <c r="I12" s="10" t="e">
        <f t="shared" si="5"/>
        <v>#REF!</v>
      </c>
      <c r="J12" s="10" t="e">
        <f t="shared" si="6"/>
        <v>#REF!</v>
      </c>
    </row>
    <row r="13" spans="1:10" x14ac:dyDescent="0.2">
      <c r="A13" s="19">
        <v>12</v>
      </c>
      <c r="B13" s="33" t="e">
        <f>Work!#REF!</f>
        <v>#REF!</v>
      </c>
      <c r="C13" s="33" t="e">
        <f>Work!#REF!</f>
        <v>#REF!</v>
      </c>
      <c r="D13" s="9" t="e">
        <f t="shared" si="0"/>
        <v>#REF!</v>
      </c>
      <c r="E13" s="5" t="e">
        <f t="shared" si="1"/>
        <v>#REF!</v>
      </c>
      <c r="F13" s="5" t="e">
        <f t="shared" si="2"/>
        <v>#REF!</v>
      </c>
      <c r="G13" s="10" t="e">
        <f t="shared" si="3"/>
        <v>#REF!</v>
      </c>
      <c r="H13" s="10" t="e">
        <f t="shared" si="4"/>
        <v>#REF!</v>
      </c>
      <c r="I13" s="10" t="e">
        <f t="shared" si="5"/>
        <v>#REF!</v>
      </c>
      <c r="J13" s="10" t="e">
        <f t="shared" si="6"/>
        <v>#REF!</v>
      </c>
    </row>
    <row r="14" spans="1:10" x14ac:dyDescent="0.2">
      <c r="A14" s="19">
        <v>13</v>
      </c>
      <c r="B14" s="33" t="e">
        <f>Work!#REF!</f>
        <v>#REF!</v>
      </c>
      <c r="C14" s="33" t="e">
        <f>Work!#REF!</f>
        <v>#REF!</v>
      </c>
      <c r="D14" s="9" t="e">
        <f t="shared" si="0"/>
        <v>#REF!</v>
      </c>
      <c r="E14" s="5" t="e">
        <f t="shared" si="1"/>
        <v>#REF!</v>
      </c>
      <c r="F14" s="5" t="e">
        <f t="shared" si="2"/>
        <v>#REF!</v>
      </c>
      <c r="G14" s="10" t="e">
        <f t="shared" si="3"/>
        <v>#REF!</v>
      </c>
      <c r="H14" s="10" t="e">
        <f t="shared" si="4"/>
        <v>#REF!</v>
      </c>
      <c r="I14" s="10" t="e">
        <f t="shared" si="5"/>
        <v>#REF!</v>
      </c>
      <c r="J14" s="10" t="e">
        <f t="shared" si="6"/>
        <v>#REF!</v>
      </c>
    </row>
    <row r="15" spans="1:10" x14ac:dyDescent="0.2">
      <c r="A15" s="19">
        <v>14</v>
      </c>
      <c r="B15" s="33" t="e">
        <f>Work!#REF!</f>
        <v>#REF!</v>
      </c>
      <c r="C15" s="33" t="e">
        <f>Work!#REF!</f>
        <v>#REF!</v>
      </c>
      <c r="D15" s="9" t="e">
        <f t="shared" si="0"/>
        <v>#REF!</v>
      </c>
      <c r="E15" s="5" t="e">
        <f t="shared" si="1"/>
        <v>#REF!</v>
      </c>
      <c r="F15" s="5" t="e">
        <f t="shared" si="2"/>
        <v>#REF!</v>
      </c>
      <c r="G15" s="10" t="e">
        <f t="shared" si="3"/>
        <v>#REF!</v>
      </c>
      <c r="H15" s="10" t="e">
        <f t="shared" si="4"/>
        <v>#REF!</v>
      </c>
      <c r="I15" s="10" t="e">
        <f t="shared" si="5"/>
        <v>#REF!</v>
      </c>
      <c r="J15" s="10" t="e">
        <f t="shared" si="6"/>
        <v>#REF!</v>
      </c>
    </row>
    <row r="16" spans="1:10" x14ac:dyDescent="0.2">
      <c r="A16" s="19">
        <v>15</v>
      </c>
      <c r="B16" s="33" t="e">
        <f>Work!#REF!</f>
        <v>#REF!</v>
      </c>
      <c r="C16" s="33" t="e">
        <f>Work!#REF!</f>
        <v>#REF!</v>
      </c>
      <c r="D16" s="9" t="e">
        <f t="shared" si="0"/>
        <v>#REF!</v>
      </c>
      <c r="E16" s="5" t="e">
        <f t="shared" si="1"/>
        <v>#REF!</v>
      </c>
      <c r="F16" s="5" t="e">
        <f t="shared" si="2"/>
        <v>#REF!</v>
      </c>
      <c r="G16" s="10" t="e">
        <f t="shared" si="3"/>
        <v>#REF!</v>
      </c>
      <c r="H16" s="10" t="e">
        <f t="shared" si="4"/>
        <v>#REF!</v>
      </c>
      <c r="I16" s="10" t="e">
        <f t="shared" si="5"/>
        <v>#REF!</v>
      </c>
      <c r="J16" s="10" t="e">
        <f t="shared" si="6"/>
        <v>#REF!</v>
      </c>
    </row>
    <row r="17" spans="1:10" s="23" customFormat="1" x14ac:dyDescent="0.2">
      <c r="A17" s="20" t="s">
        <v>5</v>
      </c>
      <c r="B17" s="21">
        <f t="shared" ref="B17:J17" si="7">COUNT(B2:B16)</f>
        <v>0</v>
      </c>
      <c r="C17" s="21">
        <f t="shared" si="7"/>
        <v>0</v>
      </c>
      <c r="D17" s="21">
        <f t="shared" si="7"/>
        <v>0</v>
      </c>
      <c r="E17" s="21">
        <f t="shared" si="7"/>
        <v>0</v>
      </c>
      <c r="F17" s="22">
        <f t="shared" si="7"/>
        <v>0</v>
      </c>
      <c r="G17" s="22">
        <f t="shared" si="7"/>
        <v>0</v>
      </c>
      <c r="H17" s="22">
        <f t="shared" si="7"/>
        <v>0</v>
      </c>
      <c r="I17" s="22">
        <f t="shared" si="7"/>
        <v>0</v>
      </c>
      <c r="J17" s="22">
        <f t="shared" si="7"/>
        <v>0</v>
      </c>
    </row>
    <row r="18" spans="1:10" x14ac:dyDescent="0.2">
      <c r="A18" s="1" t="s">
        <v>30</v>
      </c>
      <c r="B18" s="5" t="e">
        <f t="shared" ref="B18:J18" si="8">SUM(B2:B16)</f>
        <v>#REF!</v>
      </c>
      <c r="C18" s="5" t="e">
        <f t="shared" si="8"/>
        <v>#REF!</v>
      </c>
      <c r="D18" s="5" t="e">
        <f t="shared" si="8"/>
        <v>#REF!</v>
      </c>
      <c r="E18" s="24" t="e">
        <f t="shared" si="8"/>
        <v>#REF!</v>
      </c>
      <c r="F18" s="24" t="e">
        <f t="shared" si="8"/>
        <v>#REF!</v>
      </c>
      <c r="G18" s="5" t="e">
        <f t="shared" si="8"/>
        <v>#REF!</v>
      </c>
      <c r="H18" s="5" t="e">
        <f t="shared" si="8"/>
        <v>#REF!</v>
      </c>
      <c r="I18" s="5" t="e">
        <f t="shared" si="8"/>
        <v>#REF!</v>
      </c>
      <c r="J18" s="5" t="e">
        <f t="shared" si="8"/>
        <v>#REF!</v>
      </c>
    </row>
    <row r="19" spans="1:10" x14ac:dyDescent="0.2">
      <c r="A19" s="1" t="s">
        <v>31</v>
      </c>
      <c r="B19" s="31" t="e">
        <f t="shared" ref="B19:H19" si="9">B18/B17</f>
        <v>#REF!</v>
      </c>
      <c r="C19" s="9" t="e">
        <f t="shared" si="9"/>
        <v>#REF!</v>
      </c>
      <c r="D19" s="9" t="e">
        <f t="shared" si="9"/>
        <v>#REF!</v>
      </c>
      <c r="E19" s="9" t="e">
        <f t="shared" si="9"/>
        <v>#REF!</v>
      </c>
      <c r="F19" s="9" t="e">
        <f t="shared" si="9"/>
        <v>#REF!</v>
      </c>
      <c r="G19" s="31" t="e">
        <f t="shared" si="9"/>
        <v>#REF!</v>
      </c>
      <c r="H19" s="9" t="e">
        <f t="shared" si="9"/>
        <v>#REF!</v>
      </c>
    </row>
    <row r="20" spans="1:10" s="23" customFormat="1" x14ac:dyDescent="0.2">
      <c r="A20" s="34" t="s">
        <v>32</v>
      </c>
      <c r="B20" s="35" t="e">
        <f>F19/E19</f>
        <v>#REF!</v>
      </c>
      <c r="E20" s="36"/>
      <c r="F20" s="22"/>
    </row>
    <row r="21" spans="1:10" x14ac:dyDescent="0.2">
      <c r="A21" s="12" t="s">
        <v>34</v>
      </c>
      <c r="B21" s="29" t="e">
        <f>SQRT(I18/(B17-2))</f>
        <v>#REF!</v>
      </c>
      <c r="E21" s="4"/>
      <c r="F21" s="5"/>
    </row>
    <row r="22" spans="1:10" x14ac:dyDescent="0.2">
      <c r="A22" s="12" t="s">
        <v>35</v>
      </c>
      <c r="B22" s="30" t="e">
        <f>B21/SQRT(E18)</f>
        <v>#REF!</v>
      </c>
      <c r="E22" s="4"/>
      <c r="F22" s="5"/>
    </row>
    <row r="23" spans="1:10" x14ac:dyDescent="0.2">
      <c r="A23" s="12" t="s">
        <v>37</v>
      </c>
      <c r="B23" s="31" t="e">
        <f>1/B20</f>
        <v>#REF!</v>
      </c>
      <c r="E23" s="4"/>
      <c r="F23" s="5"/>
    </row>
    <row r="24" spans="1:10" x14ac:dyDescent="0.2">
      <c r="A24" s="12" t="s">
        <v>38</v>
      </c>
      <c r="B24" s="31" t="e">
        <f>B22*B23^2</f>
        <v>#REF!</v>
      </c>
    </row>
    <row r="25" spans="1:10" x14ac:dyDescent="0.2">
      <c r="A25" s="12" t="s">
        <v>39</v>
      </c>
      <c r="B25" s="32" t="e">
        <f>J18/D18</f>
        <v>#REF!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306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Work</vt:lpstr>
      <vt:lpstr>Statistiche</vt:lpstr>
      <vt:lpstr>Grafici</vt:lpstr>
      <vt:lpstr>Regression</vt:lpstr>
      <vt:lpstr>RegressionExcel</vt:lpstr>
      <vt:lpstr>RegressionTO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Proprietario</cp:lastModifiedBy>
  <cp:revision>47</cp:revision>
  <dcterms:modified xsi:type="dcterms:W3CDTF">2017-03-03T18:32:58Z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