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605" windowHeight="8115" firstSheet="7" activeTab="7"/>
  </bookViews>
  <sheets>
    <sheet name="Foglio1" sheetId="1" r:id="rId1"/>
    <sheet name="Foglio13" sheetId="38" r:id="rId2"/>
    <sheet name="Foglio3" sheetId="28" r:id="rId3"/>
    <sheet name="reg peso 1 v" sheetId="20" r:id="rId4"/>
    <sheet name="reg peso 2 v" sheetId="22" r:id="rId5"/>
    <sheet name="reg peso 3 v" sheetId="23" r:id="rId6"/>
    <sheet name="reg peso4 v" sheetId="21" r:id="rId7"/>
    <sheet name="reg peso 1 v ni" sheetId="24" r:id="rId8"/>
    <sheet name="reg peso 2 v ni" sheetId="25" r:id="rId9"/>
    <sheet name="reg peso 3 v ni" sheetId="26" r:id="rId10"/>
    <sheet name="reg peso 4 v ni" sheetId="27" r:id="rId11"/>
    <sheet name="Foglio12" sheetId="37" r:id="rId12"/>
    <sheet name="Foglio4" sheetId="39" r:id="rId13"/>
    <sheet name="Foglio5" sheetId="40" r:id="rId14"/>
    <sheet name="Foglio2" sheetId="2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2" l="1"/>
  <c r="N29" i="2"/>
  <c r="P28" i="2"/>
  <c r="O28" i="2"/>
  <c r="N28" i="2"/>
  <c r="Q30" i="2"/>
  <c r="AL10" i="2" l="1"/>
  <c r="AK10" i="2"/>
  <c r="AI10" i="2"/>
  <c r="AH10" i="2"/>
  <c r="AF10" i="2"/>
  <c r="AE10" i="2"/>
  <c r="AE12" i="2" s="1"/>
  <c r="AK12" i="2" l="1"/>
  <c r="AH12" i="2"/>
  <c r="C38" i="1" l="1"/>
  <c r="R36" i="1"/>
  <c r="R35" i="1"/>
  <c r="R32" i="1"/>
  <c r="R31" i="1"/>
  <c r="R28" i="1"/>
  <c r="R27" i="1"/>
  <c r="H36" i="1"/>
  <c r="H35" i="1"/>
  <c r="H32" i="1"/>
  <c r="H31" i="1"/>
  <c r="H28" i="1"/>
  <c r="H27" i="1"/>
  <c r="R13" i="1"/>
  <c r="R12" i="1"/>
  <c r="R9" i="1"/>
  <c r="R8" i="1"/>
  <c r="R5" i="1"/>
  <c r="R4" i="1"/>
  <c r="H4" i="1"/>
  <c r="H13" i="1"/>
  <c r="H12" i="1"/>
  <c r="H9" i="1"/>
  <c r="H8" i="1"/>
  <c r="H5" i="1"/>
  <c r="D41" i="1" l="1"/>
  <c r="D16" i="2" s="1"/>
  <c r="F39" i="1"/>
  <c r="F12" i="2" s="1"/>
  <c r="E39" i="1"/>
  <c r="E12" i="2" s="1"/>
  <c r="D39" i="1"/>
  <c r="D12" i="2" s="1"/>
  <c r="C39" i="1"/>
  <c r="C12" i="2" s="1"/>
  <c r="F38" i="1"/>
  <c r="E38" i="1"/>
  <c r="D38" i="1"/>
  <c r="C40" i="1"/>
  <c r="C42" i="1" s="1"/>
  <c r="B1" i="1"/>
  <c r="L1" i="1"/>
  <c r="L24" i="1"/>
  <c r="B24" i="1"/>
  <c r="P15" i="1"/>
  <c r="P16" i="1"/>
  <c r="J3" i="2" s="1"/>
  <c r="P39" i="1"/>
  <c r="J12" i="2" s="1"/>
  <c r="O39" i="1"/>
  <c r="I12" i="2" s="1"/>
  <c r="N39" i="1"/>
  <c r="H12" i="2" s="1"/>
  <c r="M39" i="1"/>
  <c r="G12" i="2" s="1"/>
  <c r="P38" i="1"/>
  <c r="O38" i="1"/>
  <c r="N38" i="1"/>
  <c r="M38" i="1"/>
  <c r="O16" i="1"/>
  <c r="I3" i="2" s="1"/>
  <c r="N16" i="1"/>
  <c r="H3" i="2" s="1"/>
  <c r="M16" i="1"/>
  <c r="G3" i="2" s="1"/>
  <c r="O15" i="1"/>
  <c r="N15" i="1"/>
  <c r="M15" i="1"/>
  <c r="D15" i="1"/>
  <c r="E15" i="1"/>
  <c r="F15" i="1"/>
  <c r="D16" i="1"/>
  <c r="D3" i="2" s="1"/>
  <c r="E16" i="1"/>
  <c r="E3" i="2" s="1"/>
  <c r="F16" i="1"/>
  <c r="F3" i="2" s="1"/>
  <c r="C16" i="1"/>
  <c r="C3" i="2" s="1"/>
  <c r="C15" i="1"/>
  <c r="E18" i="1" l="1"/>
  <c r="E7" i="2" s="1"/>
  <c r="D18" i="1"/>
  <c r="D7" i="2" s="1"/>
  <c r="F18" i="1"/>
  <c r="F7" i="2" s="1"/>
  <c r="F41" i="1"/>
  <c r="F16" i="2" s="1"/>
  <c r="F17" i="1"/>
  <c r="F4" i="2" s="1"/>
  <c r="D40" i="1"/>
  <c r="D13" i="2" s="1"/>
  <c r="P17" i="1"/>
  <c r="J4" i="2" s="1"/>
  <c r="P41" i="1"/>
  <c r="J16" i="2" s="1"/>
  <c r="C17" i="1"/>
  <c r="C4" i="2" s="1"/>
  <c r="M17" i="1"/>
  <c r="G4" i="2" s="1"/>
  <c r="O40" i="1"/>
  <c r="I13" i="2" s="1"/>
  <c r="C41" i="1"/>
  <c r="C16" i="2" s="1"/>
  <c r="N18" i="1"/>
  <c r="H7" i="2" s="1"/>
  <c r="P18" i="1"/>
  <c r="J7" i="2" s="1"/>
  <c r="O18" i="1"/>
  <c r="I7" i="2" s="1"/>
  <c r="M40" i="1"/>
  <c r="G13" i="2" s="1"/>
  <c r="E40" i="1"/>
  <c r="E13" i="2" s="1"/>
  <c r="O30" i="2" s="1"/>
  <c r="D17" i="1"/>
  <c r="D4" i="2" s="1"/>
  <c r="F40" i="1"/>
  <c r="F13" i="2" s="1"/>
  <c r="P30" i="2" s="1"/>
  <c r="N17" i="1"/>
  <c r="H4" i="2" s="1"/>
  <c r="P40" i="1"/>
  <c r="J13" i="2" s="1"/>
  <c r="P31" i="2" s="1"/>
  <c r="M41" i="1"/>
  <c r="G16" i="2" s="1"/>
  <c r="E41" i="1"/>
  <c r="E16" i="2" s="1"/>
  <c r="O41" i="1"/>
  <c r="I16" i="2" s="1"/>
  <c r="E17" i="1"/>
  <c r="E4" i="2" s="1"/>
  <c r="N40" i="1"/>
  <c r="H13" i="2" s="1"/>
  <c r="N41" i="1"/>
  <c r="H16" i="2" s="1"/>
  <c r="O17" i="1"/>
  <c r="I4" i="2" s="1"/>
  <c r="O29" i="2" s="1"/>
  <c r="M18" i="1"/>
  <c r="G7" i="2" s="1"/>
  <c r="C18" i="1"/>
  <c r="C7" i="2" s="1"/>
  <c r="C48" i="1"/>
  <c r="D48" i="1"/>
  <c r="M59" i="1" s="1"/>
  <c r="E48" i="1"/>
  <c r="N59" i="1" s="1"/>
  <c r="F48" i="1"/>
  <c r="O59" i="1" s="1"/>
  <c r="C17" i="2"/>
  <c r="C13" i="2"/>
  <c r="N31" i="2" l="1"/>
  <c r="Q31" i="2" s="1"/>
  <c r="S31" i="2" s="1"/>
  <c r="O31" i="2"/>
  <c r="Q29" i="2"/>
  <c r="S29" i="2" s="1"/>
  <c r="M42" i="1"/>
  <c r="G17" i="2" s="1"/>
  <c r="C19" i="1"/>
  <c r="C8" i="2" s="1"/>
  <c r="N30" i="2"/>
  <c r="S30" i="2" s="1"/>
  <c r="E42" i="1"/>
  <c r="E17" i="2" s="1"/>
  <c r="P42" i="1"/>
  <c r="J17" i="2" s="1"/>
  <c r="F42" i="1"/>
  <c r="F17" i="2" s="1"/>
  <c r="P19" i="1"/>
  <c r="J8" i="2" s="1"/>
  <c r="F19" i="1"/>
  <c r="F8" i="2" s="1"/>
  <c r="N19" i="1"/>
  <c r="H8" i="2" s="1"/>
  <c r="D42" i="1"/>
  <c r="D17" i="2" s="1"/>
  <c r="N42" i="1"/>
  <c r="H17" i="2" s="1"/>
  <c r="O42" i="1"/>
  <c r="I17" i="2" s="1"/>
  <c r="C49" i="1"/>
  <c r="E19" i="1"/>
  <c r="E8" i="2" s="1"/>
  <c r="M19" i="1"/>
  <c r="G8" i="2" s="1"/>
  <c r="O19" i="1"/>
  <c r="I8" i="2" s="1"/>
  <c r="D19" i="1"/>
  <c r="D8" i="2" s="1"/>
  <c r="E49" i="1"/>
  <c r="E51" i="1" s="1"/>
  <c r="C15" i="2" s="1"/>
  <c r="F49" i="1"/>
  <c r="F51" i="1" s="1"/>
  <c r="G15" i="2" s="1"/>
  <c r="D49" i="1"/>
  <c r="Q28" i="2" l="1"/>
  <c r="S28" i="2" s="1"/>
  <c r="D51" i="1"/>
  <c r="G6" i="2" s="1"/>
  <c r="L59" i="1"/>
  <c r="C51" i="1" s="1"/>
  <c r="C6" i="2" s="1"/>
  <c r="C50" i="1"/>
  <c r="C5" i="2"/>
  <c r="D50" i="1"/>
  <c r="G5" i="2"/>
  <c r="F50" i="1"/>
  <c r="G14" i="2"/>
  <c r="E50" i="1"/>
  <c r="C14" i="2"/>
</calcChain>
</file>

<file path=xl/sharedStrings.xml><?xml version="1.0" encoding="utf-8"?>
<sst xmlns="http://schemas.openxmlformats.org/spreadsheetml/2006/main" count="504" uniqueCount="71">
  <si>
    <t>x</t>
  </si>
  <si>
    <t>t. oscuraz.</t>
  </si>
  <si>
    <t xml:space="preserve">t </t>
  </si>
  <si>
    <t>1 intervallo</t>
  </si>
  <si>
    <t>2 intervallo</t>
  </si>
  <si>
    <t>3 intervallo</t>
  </si>
  <si>
    <t>4 intervallo</t>
  </si>
  <si>
    <t>medie t.o.</t>
  </si>
  <si>
    <t>medie t.</t>
  </si>
  <si>
    <t>v</t>
  </si>
  <si>
    <t>pesi</t>
  </si>
  <si>
    <t xml:space="preserve">peso 1 </t>
  </si>
  <si>
    <t>errore</t>
  </si>
  <si>
    <t>g</t>
  </si>
  <si>
    <t>accelerazione</t>
  </si>
  <si>
    <t>massa carrello</t>
  </si>
  <si>
    <t>errori</t>
  </si>
  <si>
    <t>±</t>
  </si>
  <si>
    <t>l linguetta</t>
  </si>
  <si>
    <t>mm</t>
  </si>
  <si>
    <t>t. oscurazione</t>
  </si>
  <si>
    <t>ms</t>
  </si>
  <si>
    <t>errori t</t>
  </si>
  <si>
    <t>errori v</t>
  </si>
  <si>
    <t>1° Peso</t>
  </si>
  <si>
    <t>2° Peso</t>
  </si>
  <si>
    <t>3° Peso</t>
  </si>
  <si>
    <t>4° Peso</t>
  </si>
  <si>
    <t>errori a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</si>
  <si>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</si>
  <si>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</si>
  <si>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</si>
  <si>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</si>
  <si>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</si>
  <si>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</si>
  <si>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</si>
  <si>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</si>
  <si>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</si>
  <si>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</si>
  <si>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</si>
  <si>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</si>
  <si>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</si>
  <si>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</si>
  <si>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</si>
  <si>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</si>
  <si>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</si>
  <si>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</si>
  <si>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</si>
  <si>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</si>
  <si>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</si>
  <si>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</si>
  <si>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</si>
  <si>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</si>
  <si>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Variabile X 1</t>
  </si>
  <si>
    <t>cipollini.fabrizio@gmail.com</t>
  </si>
  <si>
    <t>4\2</t>
  </si>
  <si>
    <t>2\1</t>
  </si>
  <si>
    <t>8\4</t>
  </si>
  <si>
    <t>t</t>
  </si>
  <si>
    <t>1 peso</t>
  </si>
  <si>
    <t>prima misura</t>
  </si>
  <si>
    <t>seconda misura</t>
  </si>
  <si>
    <t>terza misura</t>
  </si>
  <si>
    <t>3 pesi</t>
  </si>
  <si>
    <t>2 pesi</t>
  </si>
  <si>
    <t>4 pesi</t>
  </si>
  <si>
    <t>1°2</t>
  </si>
  <si>
    <t>2°3</t>
  </si>
  <si>
    <t>3°4</t>
  </si>
  <si>
    <t>DEV STAND</t>
  </si>
  <si>
    <t>STAND 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</si>
</sst>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164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1" fillId="0" borderId="2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0" fillId="0" borderId="3" xfId="0" applyBorder="1"/>
    <xf numFmtId="2" fontId="1" fillId="0" borderId="0" xfId="0" applyNumberFormat="1" applyFont="1"/>
    <xf numFmtId="165" fontId="0" fillId="0" borderId="5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4" xfId="0" applyBorder="1"/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9" xfId="0" applyBorder="1"/>
    <xf numFmtId="165" fontId="0" fillId="0" borderId="9" xfId="0" applyNumberFormat="1" applyBorder="1"/>
    <xf numFmtId="164" fontId="0" fillId="0" borderId="9" xfId="0" applyNumberFormat="1" applyBorder="1"/>
    <xf numFmtId="0" fontId="0" fillId="0" borderId="7" xfId="0" applyFill="1" applyBorder="1"/>
    <xf numFmtId="0" fontId="1" fillId="0" borderId="5" xfId="0" applyFont="1" applyBorder="1"/>
    <xf numFmtId="0" fontId="1" fillId="0" borderId="0" xfId="0" applyFont="1" applyBorder="1"/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3" borderId="12" xfId="0" applyNumberFormat="1" applyFill="1" applyBorder="1"/>
    <xf numFmtId="165" fontId="0" fillId="3" borderId="12" xfId="0" applyNumberFormat="1" applyFill="1" applyBorder="1"/>
    <xf numFmtId="164" fontId="0" fillId="3" borderId="14" xfId="0" applyNumberFormat="1" applyFill="1" applyBorder="1"/>
    <xf numFmtId="0" fontId="0" fillId="2" borderId="8" xfId="0" applyFill="1" applyBorder="1"/>
    <xf numFmtId="0" fontId="0" fillId="2" borderId="16" xfId="0" applyFill="1" applyBorder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25" xfId="0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Continuous"/>
    </xf>
    <xf numFmtId="0" fontId="4" fillId="0" borderId="0" xfId="1"/>
    <xf numFmtId="164" fontId="0" fillId="3" borderId="1" xfId="0" applyNumberFormat="1" applyFill="1" applyBorder="1"/>
    <xf numFmtId="165" fontId="0" fillId="3" borderId="1" xfId="0" applyNumberFormat="1" applyFill="1" applyBorder="1"/>
    <xf numFmtId="2" fontId="0" fillId="3" borderId="27" xfId="0" applyNumberFormat="1" applyFill="1" applyBorder="1"/>
    <xf numFmtId="2" fontId="0" fillId="3" borderId="28" xfId="0" applyNumberFormat="1" applyFill="1" applyBorder="1"/>
    <xf numFmtId="2" fontId="0" fillId="3" borderId="29" xfId="0" applyNumberFormat="1" applyFill="1" applyBorder="1"/>
    <xf numFmtId="164" fontId="0" fillId="3" borderId="30" xfId="0" applyNumberFormat="1" applyFill="1" applyBorder="1"/>
    <xf numFmtId="165" fontId="0" fillId="3" borderId="30" xfId="0" applyNumberFormat="1" applyFill="1" applyBorder="1"/>
    <xf numFmtId="164" fontId="0" fillId="3" borderId="31" xfId="0" applyNumberFormat="1" applyFill="1" applyBorder="1"/>
    <xf numFmtId="164" fontId="0" fillId="3" borderId="32" xfId="0" applyNumberFormat="1" applyFill="1" applyBorder="1"/>
    <xf numFmtId="164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0" borderId="33" xfId="0" applyBorder="1"/>
    <xf numFmtId="0" fontId="0" fillId="0" borderId="33" xfId="0" applyFill="1" applyBorder="1"/>
    <xf numFmtId="0" fontId="0" fillId="0" borderId="34" xfId="0" applyBorder="1"/>
    <xf numFmtId="164" fontId="0" fillId="0" borderId="0" xfId="0" applyNumberFormat="1" applyBorder="1"/>
    <xf numFmtId="2" fontId="0" fillId="0" borderId="0" xfId="0" applyNumberFormat="1" applyBorder="1"/>
    <xf numFmtId="164" fontId="0" fillId="0" borderId="35" xfId="0" applyNumberFormat="1" applyBorder="1"/>
    <xf numFmtId="2" fontId="0" fillId="0" borderId="35" xfId="0" applyNumberFormat="1" applyBorder="1"/>
    <xf numFmtId="0" fontId="0" fillId="0" borderId="35" xfId="0" applyBorder="1"/>
    <xf numFmtId="165" fontId="0" fillId="0" borderId="0" xfId="0" applyNumberFormat="1" applyBorder="1"/>
    <xf numFmtId="0" fontId="2" fillId="0" borderId="0" xfId="0" applyFont="1" applyBorder="1" applyAlignment="1">
      <alignment horizontal="left"/>
    </xf>
    <xf numFmtId="0" fontId="1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0" fillId="4" borderId="1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right"/>
    </xf>
    <xf numFmtId="0" fontId="5" fillId="5" borderId="9" xfId="0" applyFont="1" applyFill="1" applyBorder="1"/>
    <xf numFmtId="0" fontId="0" fillId="4" borderId="9" xfId="0" applyFont="1" applyFill="1" applyBorder="1"/>
    <xf numFmtId="0" fontId="5" fillId="5" borderId="36" xfId="0" applyFont="1" applyFill="1" applyBorder="1"/>
    <xf numFmtId="0" fontId="0" fillId="4" borderId="36" xfId="0" applyFont="1" applyFill="1" applyBorder="1"/>
    <xf numFmtId="16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303371599438499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Foglio1!$M$16:$P$16</c:f>
              <c:numCache>
                <c:formatCode>0.0</c:formatCode>
                <c:ptCount val="4"/>
                <c:pt idx="0">
                  <c:v>1484.3</c:v>
                </c:pt>
                <c:pt idx="1">
                  <c:v>2061.4666666666667</c:v>
                </c:pt>
                <c:pt idx="2">
                  <c:v>2511.1333333333332</c:v>
                </c:pt>
                <c:pt idx="3">
                  <c:v>2886.6333333333332</c:v>
                </c:pt>
              </c:numCache>
            </c:numRef>
          </c:xVal>
          <c:yVal>
            <c:numRef>
              <c:f>Foglio1!$M$17:$P$17</c:f>
              <c:numCache>
                <c:formatCode>0.000</c:formatCode>
                <c:ptCount val="4"/>
                <c:pt idx="0">
                  <c:v>0.29821073558648115</c:v>
                </c:pt>
                <c:pt idx="1">
                  <c:v>0.41436464088397784</c:v>
                </c:pt>
                <c:pt idx="2">
                  <c:v>0.50505050505050508</c:v>
                </c:pt>
                <c:pt idx="3">
                  <c:v>0.57034220532319402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C0-4972-B7CC-A43F865929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35296"/>
        <c:axId val="138945664"/>
      </c:scatterChart>
      <c:valAx>
        <c:axId val="1389352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45664"/>
        <c:crosses val="autoZero"/>
        <c:crossBetween val="midCat"/>
      </c:valAx>
      <c:valAx>
        <c:axId val="13894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35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Foglio1!$C$39:$F$39</c:f>
              <c:numCache>
                <c:formatCode>0.0</c:formatCode>
                <c:ptCount val="4"/>
                <c:pt idx="0">
                  <c:v>1228.7333333333333</c:v>
                </c:pt>
                <c:pt idx="1">
                  <c:v>1704.2333333333336</c:v>
                </c:pt>
                <c:pt idx="2">
                  <c:v>2074.3666666666668</c:v>
                </c:pt>
                <c:pt idx="3">
                  <c:v>2389.2000000000003</c:v>
                </c:pt>
              </c:numCache>
            </c:numRef>
          </c:xVal>
          <c:yVal>
            <c:numRef>
              <c:f>Foglio1!$C$40:$F$40</c:f>
              <c:numCache>
                <c:formatCode>0.000</c:formatCode>
                <c:ptCount val="4"/>
                <c:pt idx="0">
                  <c:v>0.36144578313253012</c:v>
                </c:pt>
                <c:pt idx="1">
                  <c:v>0.50335570469798663</c:v>
                </c:pt>
                <c:pt idx="2">
                  <c:v>0.61728395061728403</c:v>
                </c:pt>
                <c:pt idx="3">
                  <c:v>0.69767441860465118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30-4030-927D-D7258449FB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5584"/>
        <c:axId val="140914688"/>
      </c:scatterChart>
      <c:valAx>
        <c:axId val="138995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914688"/>
        <c:crosses val="autoZero"/>
        <c:crossBetween val="midCat"/>
      </c:valAx>
      <c:valAx>
        <c:axId val="1409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99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Foglio1!$M$39:$P$39</c:f>
              <c:numCache>
                <c:formatCode>0.0</c:formatCode>
                <c:ptCount val="4"/>
                <c:pt idx="0">
                  <c:v>1074.5666666666666</c:v>
                </c:pt>
                <c:pt idx="1">
                  <c:v>1487.8999999999999</c:v>
                </c:pt>
                <c:pt idx="2">
                  <c:v>1810</c:v>
                </c:pt>
                <c:pt idx="3">
                  <c:v>2083.9</c:v>
                </c:pt>
              </c:numCache>
            </c:numRef>
          </c:xVal>
          <c:yVal>
            <c:numRef>
              <c:f>Foglio1!$M$40:$P$40</c:f>
              <c:numCache>
                <c:formatCode>0.000</c:formatCode>
                <c:ptCount val="4"/>
                <c:pt idx="0">
                  <c:v>0.41666666666666669</c:v>
                </c:pt>
                <c:pt idx="1">
                  <c:v>0.57915057915057921</c:v>
                </c:pt>
                <c:pt idx="2">
                  <c:v>0.70422535211267623</c:v>
                </c:pt>
                <c:pt idx="3">
                  <c:v>0.80645161290322576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45-49D0-AD88-BF9797F19D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0948224"/>
        <c:axId val="140950144"/>
      </c:scatterChart>
      <c:valAx>
        <c:axId val="14094822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950144"/>
        <c:crosses val="autoZero"/>
        <c:crossBetween val="midCat"/>
      </c:valAx>
      <c:valAx>
        <c:axId val="1409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0948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Foglio1!$C$16:$F$16</c:f>
              <c:numCache>
                <c:formatCode>0.0</c:formatCode>
                <c:ptCount val="4"/>
                <c:pt idx="0">
                  <c:v>2003</c:v>
                </c:pt>
                <c:pt idx="1">
                  <c:v>2811.0666666666671</c:v>
                </c:pt>
                <c:pt idx="2">
                  <c:v>3419.8333333333335</c:v>
                </c:pt>
                <c:pt idx="3">
                  <c:v>3944.8000000000006</c:v>
                </c:pt>
              </c:numCache>
            </c:numRef>
          </c:xVal>
          <c:yVal>
            <c:numRef>
              <c:f>Foglio1!$C$17:$F$17</c:f>
              <c:numCache>
                <c:formatCode>0.000</c:formatCode>
                <c:ptCount val="4"/>
                <c:pt idx="0">
                  <c:v>0.21337126600284492</c:v>
                </c:pt>
                <c:pt idx="1">
                  <c:v>0.29880478087649398</c:v>
                </c:pt>
                <c:pt idx="2">
                  <c:v>0.36407766990291257</c:v>
                </c:pt>
                <c:pt idx="3">
                  <c:v>0.41551246537396125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5B-4995-A9B5-434E8D5F31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1004160"/>
        <c:axId val="141014528"/>
      </c:scatterChart>
      <c:valAx>
        <c:axId val="14100416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14528"/>
        <c:crosses val="autoZero"/>
        <c:crossBetween val="midCat"/>
      </c:valAx>
      <c:valAx>
        <c:axId val="14101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04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4.4411958281020375E-2"/>
                  <c:y val="-0.116917466663737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Foglio2!$C$3:$F$3</c:f>
              <c:numCache>
                <c:formatCode>0.00</c:formatCode>
                <c:ptCount val="4"/>
                <c:pt idx="0">
                  <c:v>2.0030000000000001</c:v>
                </c:pt>
                <c:pt idx="1">
                  <c:v>2.811066666666667</c:v>
                </c:pt>
                <c:pt idx="2">
                  <c:v>3.4198333333333335</c:v>
                </c:pt>
                <c:pt idx="3">
                  <c:v>3.9448000000000008</c:v>
                </c:pt>
              </c:numCache>
            </c:numRef>
          </c:xVal>
          <c:yVal>
            <c:numRef>
              <c:f>Foglio2!$C$4:$F$4</c:f>
              <c:numCache>
                <c:formatCode>0.000</c:formatCode>
                <c:ptCount val="4"/>
                <c:pt idx="0">
                  <c:v>0.21337126600284492</c:v>
                </c:pt>
                <c:pt idx="1">
                  <c:v>0.29880478087649398</c:v>
                </c:pt>
                <c:pt idx="2">
                  <c:v>0.36407766990291257</c:v>
                </c:pt>
                <c:pt idx="3">
                  <c:v>0.41551246537396125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82-434D-A7FA-5B496C6E16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1704576"/>
        <c:axId val="141718656"/>
      </c:scatterChart>
      <c:valAx>
        <c:axId val="14170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18656"/>
        <c:crosses val="autoZero"/>
        <c:crossBetween val="midCat"/>
      </c:valAx>
      <c:valAx>
        <c:axId val="14171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0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2.1150160773430243E-3"/>
                  <c:y val="-0.143563334204077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Foglio2!$G$3:$J$3</c:f>
              <c:numCache>
                <c:formatCode>0.00</c:formatCode>
                <c:ptCount val="4"/>
                <c:pt idx="0">
                  <c:v>1.4843</c:v>
                </c:pt>
                <c:pt idx="1">
                  <c:v>2.0614666666666666</c:v>
                </c:pt>
                <c:pt idx="2">
                  <c:v>2.511133333333333</c:v>
                </c:pt>
                <c:pt idx="3">
                  <c:v>2.8866333333333332</c:v>
                </c:pt>
              </c:numCache>
            </c:numRef>
          </c:xVal>
          <c:yVal>
            <c:numRef>
              <c:f>Foglio2!$G$4:$J$4</c:f>
              <c:numCache>
                <c:formatCode>0.000</c:formatCode>
                <c:ptCount val="4"/>
                <c:pt idx="0">
                  <c:v>0.29821073558648115</c:v>
                </c:pt>
                <c:pt idx="1">
                  <c:v>0.41436464088397784</c:v>
                </c:pt>
                <c:pt idx="2">
                  <c:v>0.50505050505050508</c:v>
                </c:pt>
                <c:pt idx="3">
                  <c:v>0.57034220532319402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2C-47C1-BF40-78E6E76AB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1752576"/>
        <c:axId val="141045760"/>
      </c:scatterChart>
      <c:valAx>
        <c:axId val="14175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45760"/>
        <c:crosses val="autoZero"/>
        <c:crossBetween val="midCat"/>
      </c:valAx>
      <c:valAx>
        <c:axId val="14104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5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759104330708662"/>
          <c:y val="3.8004741116391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007381889763779"/>
          <c:y val="0.26660325893148823"/>
          <c:w val="0.71720472440944882"/>
          <c:h val="0.618126665512891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997949475065617E-2"/>
                  <c:y val="-0.114584294465921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Foglio2!$C$12:$F$12</c:f>
              <c:numCache>
                <c:formatCode>0.00</c:formatCode>
                <c:ptCount val="4"/>
                <c:pt idx="0">
                  <c:v>1.2287333333333335</c:v>
                </c:pt>
                <c:pt idx="1">
                  <c:v>1.7042333333333335</c:v>
                </c:pt>
                <c:pt idx="2">
                  <c:v>2.0743666666666667</c:v>
                </c:pt>
                <c:pt idx="3">
                  <c:v>2.3892000000000002</c:v>
                </c:pt>
              </c:numCache>
            </c:numRef>
          </c:xVal>
          <c:yVal>
            <c:numRef>
              <c:f>Foglio2!$C$13:$F$13</c:f>
              <c:numCache>
                <c:formatCode>0.000</c:formatCode>
                <c:ptCount val="4"/>
                <c:pt idx="0">
                  <c:v>0.36144578313253012</c:v>
                </c:pt>
                <c:pt idx="1">
                  <c:v>0.50335570469798663</c:v>
                </c:pt>
                <c:pt idx="2">
                  <c:v>0.61728395061728403</c:v>
                </c:pt>
                <c:pt idx="3">
                  <c:v>0.69767441860465118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4E-40BC-9070-39BDD0100F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1096064"/>
        <c:axId val="141097600"/>
      </c:scatterChart>
      <c:valAx>
        <c:axId val="141096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97600"/>
        <c:crosses val="autoZero"/>
        <c:crossBetween val="midCat"/>
      </c:valAx>
      <c:valAx>
        <c:axId val="14109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9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4534554775983745E-2"/>
                  <c:y val="-0.158998819340197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Foglio2!$G$12:$J$12</c:f>
              <c:numCache>
                <c:formatCode>0.00</c:formatCode>
                <c:ptCount val="4"/>
                <c:pt idx="0">
                  <c:v>1.0745666666666667</c:v>
                </c:pt>
                <c:pt idx="1">
                  <c:v>1.4878999999999998</c:v>
                </c:pt>
                <c:pt idx="2">
                  <c:v>1.81</c:v>
                </c:pt>
                <c:pt idx="3">
                  <c:v>2.0839000000000003</c:v>
                </c:pt>
              </c:numCache>
            </c:numRef>
          </c:xVal>
          <c:yVal>
            <c:numRef>
              <c:f>Foglio2!$G$13:$J$13</c:f>
              <c:numCache>
                <c:formatCode>0.000</c:formatCode>
                <c:ptCount val="4"/>
                <c:pt idx="0">
                  <c:v>0.41666666666666669</c:v>
                </c:pt>
                <c:pt idx="1">
                  <c:v>0.57915057915057921</c:v>
                </c:pt>
                <c:pt idx="2">
                  <c:v>0.70422535211267623</c:v>
                </c:pt>
                <c:pt idx="3">
                  <c:v>0.80645161290322576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F1-4DC1-96B7-9448F13282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1782400"/>
        <c:axId val="141800576"/>
      </c:scatterChart>
      <c:valAx>
        <c:axId val="14178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00576"/>
        <c:crosses val="autoZero"/>
        <c:crossBetween val="midCat"/>
      </c:valAx>
      <c:valAx>
        <c:axId val="14180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yVal>
            <c:numRef>
              <c:f>Foglio2!$X$5:$X$8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D7-4917-A4B3-B5155417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16416"/>
        <c:axId val="141922304"/>
      </c:scatterChart>
      <c:valAx>
        <c:axId val="14191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922304"/>
        <c:crosses val="autoZero"/>
        <c:crossBetween val="midCat"/>
      </c:valAx>
      <c:valAx>
        <c:axId val="14192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91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34122</xdr:colOff>
      <xdr:row>8</xdr:row>
      <xdr:rowOff>23029</xdr:rowOff>
    </xdr:from>
    <xdr:to>
      <xdr:col>36</xdr:col>
      <xdr:colOff>337672</xdr:colOff>
      <xdr:row>22</xdr:row>
      <xdr:rowOff>99229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6CADB86-8B9C-4A4B-AD67-42E4AA5EF9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324406</xdr:colOff>
      <xdr:row>24</xdr:row>
      <xdr:rowOff>44471</xdr:rowOff>
    </xdr:from>
    <xdr:to>
      <xdr:col>28</xdr:col>
      <xdr:colOff>522020</xdr:colOff>
      <xdr:row>38</xdr:row>
      <xdr:rowOff>120671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4B79A67-C927-4C7C-829F-41611E82B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23815</xdr:colOff>
      <xdr:row>24</xdr:row>
      <xdr:rowOff>71377</xdr:rowOff>
    </xdr:from>
    <xdr:to>
      <xdr:col>36</xdr:col>
      <xdr:colOff>359663</xdr:colOff>
      <xdr:row>38</xdr:row>
      <xdr:rowOff>147577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3A498B6-ABAC-41F8-9F99-131DA3E47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377595</xdr:colOff>
      <xdr:row>8</xdr:row>
      <xdr:rowOff>20410</xdr:rowOff>
    </xdr:from>
    <xdr:to>
      <xdr:col>28</xdr:col>
      <xdr:colOff>523875</xdr:colOff>
      <xdr:row>22</xdr:row>
      <xdr:rowOff>85724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EAC5095-2604-491D-A2B4-C46BA1BAF2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392301</xdr:colOff>
      <xdr:row>1</xdr:row>
      <xdr:rowOff>54200</xdr:rowOff>
    </xdr:from>
    <xdr:to>
      <xdr:col>15</xdr:col>
      <xdr:colOff>216693</xdr:colOff>
      <xdr:row>11</xdr:row>
      <xdr:rowOff>78582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DAF008-C1BA-4B3D-A8EE-0C8CE0469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107157</xdr:colOff>
      <xdr:row>1</xdr:row>
      <xdr:rowOff>80962</xdr:rowOff>
    </xdr:from>
    <xdr:to>
      <xdr:col>21</xdr:col>
      <xdr:colOff>100013</xdr:colOff>
      <xdr:row>11</xdr:row>
      <xdr:rowOff>66674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181EA54-E891-4F2A-A883-CA2CCE769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142875</xdr:colOff>
      <xdr:row>11</xdr:row>
      <xdr:rowOff>2380</xdr:rowOff>
    </xdr:from>
    <xdr:to>
      <xdr:col>18</xdr:col>
      <xdr:colOff>152400</xdr:colOff>
      <xdr:row>21</xdr:row>
      <xdr:rowOff>30956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EB59DB1-D89A-46B2-8F81-F436C8C63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35720</xdr:colOff>
      <xdr:row>11</xdr:row>
      <xdr:rowOff>100010</xdr:rowOff>
    </xdr:from>
    <xdr:to>
      <xdr:col>14</xdr:col>
      <xdr:colOff>54770</xdr:colOff>
      <xdr:row>22</xdr:row>
      <xdr:rowOff>54768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7AA0F32-76DE-4AB9-8077-613BC48F7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160733</xdr:colOff>
      <xdr:row>9</xdr:row>
      <xdr:rowOff>3572</xdr:rowOff>
    </xdr:from>
    <xdr:to>
      <xdr:col>26</xdr:col>
      <xdr:colOff>482202</xdr:colOff>
      <xdr:row>23</xdr:row>
      <xdr:rowOff>79772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A5D0B27-0EBB-4D83-87A0-1804619BC7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ollini.fabrizio@g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9"/>
  <sheetViews>
    <sheetView topLeftCell="A15" zoomScale="80" zoomScaleNormal="80" workbookViewId="0">
      <selection activeCell="D51" sqref="D51"/>
    </sheetView>
  </sheetViews>
  <sheetFormatPr defaultRowHeight="15" x14ac:dyDescent="0.25"/>
  <cols>
    <col min="2" max="2" width="13.42578125" customWidth="1"/>
    <col min="3" max="3" width="15.85546875" customWidth="1"/>
    <col min="4" max="4" width="12.28515625" customWidth="1"/>
    <col min="5" max="5" width="11.85546875" customWidth="1"/>
    <col min="6" max="6" width="13" customWidth="1"/>
    <col min="7" max="7" width="11.85546875" style="1" customWidth="1"/>
    <col min="8" max="8" width="10.5703125" style="1" customWidth="1"/>
    <col min="12" max="12" width="15.140625" customWidth="1"/>
    <col min="13" max="13" width="11.140625" customWidth="1"/>
    <col min="14" max="14" width="12.28515625" customWidth="1"/>
    <col min="15" max="15" width="12.5703125" customWidth="1"/>
    <col min="16" max="16" width="14" customWidth="1"/>
    <col min="17" max="17" width="13.7109375" customWidth="1"/>
    <col min="18" max="18" width="16.7109375" customWidth="1"/>
    <col min="20" max="20" width="19.140625" customWidth="1"/>
    <col min="24" max="24" width="15.28515625" customWidth="1"/>
  </cols>
  <sheetData>
    <row r="1" spans="2:34" x14ac:dyDescent="0.25">
      <c r="B1" s="13">
        <f>U4</f>
        <v>1</v>
      </c>
      <c r="C1" s="3" t="s">
        <v>13</v>
      </c>
      <c r="D1" s="3"/>
      <c r="E1" s="3"/>
      <c r="F1" s="3"/>
      <c r="L1" s="13">
        <f>U3+U4</f>
        <v>2</v>
      </c>
      <c r="M1" s="3" t="s">
        <v>13</v>
      </c>
      <c r="N1" s="3"/>
      <c r="O1" s="3"/>
    </row>
    <row r="2" spans="2:34" ht="15.75" thickBot="1" x14ac:dyDescent="0.3">
      <c r="B2" s="3"/>
      <c r="C2" s="3"/>
      <c r="D2" s="3"/>
      <c r="E2" s="3"/>
      <c r="F2" s="3"/>
      <c r="H2" s="26"/>
      <c r="L2" s="3"/>
      <c r="M2" s="3"/>
      <c r="N2" s="3"/>
      <c r="O2" s="3"/>
      <c r="U2" s="2" t="s">
        <v>12</v>
      </c>
    </row>
    <row r="3" spans="2:34" ht="15.75" thickBot="1" x14ac:dyDescent="0.3">
      <c r="B3" s="4" t="s">
        <v>0</v>
      </c>
      <c r="C3" s="4" t="s">
        <v>3</v>
      </c>
      <c r="D3" s="4" t="s">
        <v>4</v>
      </c>
      <c r="E3" s="4" t="s">
        <v>5</v>
      </c>
      <c r="F3" s="25" t="s">
        <v>6</v>
      </c>
      <c r="G3" s="82" t="s">
        <v>16</v>
      </c>
      <c r="H3" s="82"/>
      <c r="L3" s="4" t="s">
        <v>0</v>
      </c>
      <c r="M3" s="4" t="s">
        <v>3</v>
      </c>
      <c r="N3" s="4" t="s">
        <v>4</v>
      </c>
      <c r="O3" s="4" t="s">
        <v>5</v>
      </c>
      <c r="P3" s="4" t="s">
        <v>6</v>
      </c>
      <c r="Q3" s="82" t="s">
        <v>16</v>
      </c>
      <c r="R3" s="82"/>
      <c r="T3" s="11" t="s">
        <v>10</v>
      </c>
      <c r="U3" s="12">
        <v>1</v>
      </c>
      <c r="V3" s="2">
        <v>0.01</v>
      </c>
      <c r="W3" s="2" t="s">
        <v>13</v>
      </c>
      <c r="AA3" s="17" t="s">
        <v>16</v>
      </c>
    </row>
    <row r="4" spans="2:34" ht="15.75" thickBot="1" x14ac:dyDescent="0.3">
      <c r="B4" s="4" t="s">
        <v>1</v>
      </c>
      <c r="C4" s="4">
        <v>23.9</v>
      </c>
      <c r="D4" s="4">
        <v>16.8</v>
      </c>
      <c r="E4" s="4">
        <v>13.8</v>
      </c>
      <c r="F4" s="25">
        <v>12.1</v>
      </c>
      <c r="G4" s="27" t="s">
        <v>17</v>
      </c>
      <c r="H4" s="29">
        <f>$AA$4</f>
        <v>0.1</v>
      </c>
      <c r="L4" s="4" t="s">
        <v>1</v>
      </c>
      <c r="M4" s="4">
        <v>16.8</v>
      </c>
      <c r="N4" s="4">
        <v>12.1</v>
      </c>
      <c r="O4" s="4">
        <v>9.9</v>
      </c>
      <c r="P4" s="4">
        <v>8.6999999999999993</v>
      </c>
      <c r="Q4" s="27" t="s">
        <v>17</v>
      </c>
      <c r="R4" s="29">
        <f>$AA$4</f>
        <v>0.1</v>
      </c>
      <c r="T4" s="2" t="s">
        <v>11</v>
      </c>
      <c r="U4" s="6">
        <v>1</v>
      </c>
      <c r="V4" s="2">
        <v>0.01</v>
      </c>
      <c r="W4" s="2" t="s">
        <v>13</v>
      </c>
      <c r="Z4" s="16" t="s">
        <v>20</v>
      </c>
      <c r="AA4" s="18">
        <v>0.1</v>
      </c>
      <c r="AB4" s="19" t="s">
        <v>21</v>
      </c>
    </row>
    <row r="5" spans="2:34" ht="15.75" thickBot="1" x14ac:dyDescent="0.3">
      <c r="B5" s="4" t="s">
        <v>2</v>
      </c>
      <c r="C5" s="4">
        <v>1985.9</v>
      </c>
      <c r="D5" s="4">
        <v>2813.7</v>
      </c>
      <c r="E5" s="4">
        <v>3396.2</v>
      </c>
      <c r="F5" s="25">
        <v>3909.1</v>
      </c>
      <c r="G5" s="28" t="s">
        <v>17</v>
      </c>
      <c r="H5" s="30">
        <f>$AA$5</f>
        <v>0.1</v>
      </c>
      <c r="L5" s="4" t="s">
        <v>2</v>
      </c>
      <c r="M5" s="4">
        <v>1481.7</v>
      </c>
      <c r="N5" s="4">
        <v>2058.8000000000002</v>
      </c>
      <c r="O5" s="4">
        <v>2508.1999999999998</v>
      </c>
      <c r="P5" s="4">
        <v>2890.5</v>
      </c>
      <c r="Q5" s="28" t="s">
        <v>17</v>
      </c>
      <c r="R5" s="30">
        <f>$AA$5</f>
        <v>0.1</v>
      </c>
      <c r="T5" s="10" t="s">
        <v>15</v>
      </c>
      <c r="U5" s="2">
        <v>97.01</v>
      </c>
      <c r="V5" s="2">
        <v>0.01</v>
      </c>
      <c r="W5" s="2" t="s">
        <v>13</v>
      </c>
      <c r="Z5" s="17" t="s">
        <v>2</v>
      </c>
      <c r="AA5" s="18">
        <v>0.1</v>
      </c>
      <c r="AB5" s="19" t="s">
        <v>21</v>
      </c>
    </row>
    <row r="6" spans="2:34" x14ac:dyDescent="0.25">
      <c r="B6" s="3"/>
      <c r="C6" s="3"/>
      <c r="D6" s="3"/>
      <c r="E6" s="3"/>
      <c r="F6" s="3"/>
      <c r="H6" s="26"/>
      <c r="L6" s="3"/>
      <c r="M6" s="3"/>
      <c r="N6" s="3"/>
      <c r="O6" s="3"/>
      <c r="Q6" s="1"/>
      <c r="R6" s="26"/>
      <c r="T6" s="10" t="s">
        <v>18</v>
      </c>
      <c r="U6" s="9">
        <v>5</v>
      </c>
      <c r="V6" s="2">
        <v>1</v>
      </c>
      <c r="W6" s="2" t="s">
        <v>19</v>
      </c>
    </row>
    <row r="7" spans="2:34" x14ac:dyDescent="0.25">
      <c r="B7" s="4" t="s">
        <v>0</v>
      </c>
      <c r="C7" s="4" t="s">
        <v>3</v>
      </c>
      <c r="D7" s="4" t="s">
        <v>4</v>
      </c>
      <c r="E7" s="4" t="s">
        <v>5</v>
      </c>
      <c r="F7" s="25" t="s">
        <v>6</v>
      </c>
      <c r="G7" s="82" t="s">
        <v>16</v>
      </c>
      <c r="H7" s="82"/>
      <c r="L7" s="4" t="s">
        <v>0</v>
      </c>
      <c r="M7" s="4" t="s">
        <v>3</v>
      </c>
      <c r="N7" s="4" t="s">
        <v>4</v>
      </c>
      <c r="O7" s="4" t="s">
        <v>5</v>
      </c>
      <c r="P7" s="4" t="s">
        <v>6</v>
      </c>
      <c r="Q7" s="82" t="s">
        <v>16</v>
      </c>
      <c r="R7" s="82"/>
      <c r="AH7" s="44" t="s">
        <v>54</v>
      </c>
    </row>
    <row r="8" spans="2:34" x14ac:dyDescent="0.25">
      <c r="B8" s="4" t="s">
        <v>1</v>
      </c>
      <c r="C8" s="4">
        <v>23.3</v>
      </c>
      <c r="D8" s="4">
        <v>16.7</v>
      </c>
      <c r="E8" s="4">
        <v>13.7</v>
      </c>
      <c r="F8" s="25">
        <v>12</v>
      </c>
      <c r="G8" s="27" t="s">
        <v>17</v>
      </c>
      <c r="H8" s="29">
        <f>$AA$4</f>
        <v>0.1</v>
      </c>
      <c r="L8" s="4" t="s">
        <v>1</v>
      </c>
      <c r="M8" s="4">
        <v>16.7</v>
      </c>
      <c r="N8" s="4">
        <v>12</v>
      </c>
      <c r="O8" s="4">
        <v>9.9</v>
      </c>
      <c r="P8" s="4">
        <v>8.6999999999999993</v>
      </c>
      <c r="Q8" s="27" t="s">
        <v>17</v>
      </c>
      <c r="R8" s="29">
        <f>$AA$4</f>
        <v>0.1</v>
      </c>
    </row>
    <row r="9" spans="2:34" x14ac:dyDescent="0.25">
      <c r="B9" s="4" t="s">
        <v>2</v>
      </c>
      <c r="C9" s="4">
        <v>2007</v>
      </c>
      <c r="D9" s="4">
        <v>2806.4</v>
      </c>
      <c r="E9" s="4">
        <v>3428.7</v>
      </c>
      <c r="F9" s="25">
        <v>3960</v>
      </c>
      <c r="G9" s="28" t="s">
        <v>17</v>
      </c>
      <c r="H9" s="30">
        <f>$AA$5</f>
        <v>0.1</v>
      </c>
      <c r="L9" s="4" t="s">
        <v>2</v>
      </c>
      <c r="M9" s="4">
        <v>1482.3</v>
      </c>
      <c r="N9" s="4">
        <v>2059.1</v>
      </c>
      <c r="O9" s="4">
        <v>2508.8000000000002</v>
      </c>
      <c r="P9" s="4">
        <v>2891.4</v>
      </c>
      <c r="Q9" s="28" t="s">
        <v>17</v>
      </c>
      <c r="R9" s="30">
        <f>$AA$5</f>
        <v>0.1</v>
      </c>
    </row>
    <row r="10" spans="2:34" x14ac:dyDescent="0.25">
      <c r="B10" s="3"/>
      <c r="C10" s="3"/>
      <c r="D10" s="3"/>
      <c r="E10" s="3"/>
      <c r="F10" s="3"/>
      <c r="G10" s="31"/>
      <c r="L10" s="3"/>
      <c r="M10" s="3"/>
      <c r="N10" s="3"/>
      <c r="O10" s="3"/>
      <c r="P10" s="3"/>
      <c r="Q10" s="31"/>
      <c r="R10" s="1"/>
    </row>
    <row r="11" spans="2:34" x14ac:dyDescent="0.25">
      <c r="B11" s="4" t="s">
        <v>0</v>
      </c>
      <c r="C11" s="4" t="s">
        <v>3</v>
      </c>
      <c r="D11" s="4" t="s">
        <v>4</v>
      </c>
      <c r="E11" s="4" t="s">
        <v>5</v>
      </c>
      <c r="F11" s="25" t="s">
        <v>6</v>
      </c>
      <c r="G11" s="82" t="s">
        <v>16</v>
      </c>
      <c r="H11" s="82"/>
      <c r="L11" s="4" t="s">
        <v>0</v>
      </c>
      <c r="M11" s="4" t="s">
        <v>3</v>
      </c>
      <c r="N11" s="4" t="s">
        <v>4</v>
      </c>
      <c r="O11" s="4" t="s">
        <v>5</v>
      </c>
      <c r="P11" s="4" t="s">
        <v>6</v>
      </c>
      <c r="Q11" s="82" t="s">
        <v>16</v>
      </c>
      <c r="R11" s="82"/>
    </row>
    <row r="12" spans="2:34" x14ac:dyDescent="0.25">
      <c r="B12" s="4" t="s">
        <v>1</v>
      </c>
      <c r="C12" s="4">
        <v>23.1</v>
      </c>
      <c r="D12" s="4">
        <v>16.7</v>
      </c>
      <c r="E12" s="4">
        <v>13.7</v>
      </c>
      <c r="F12" s="25">
        <v>12</v>
      </c>
      <c r="G12" s="27" t="s">
        <v>17</v>
      </c>
      <c r="H12" s="29">
        <f>$AA$4</f>
        <v>0.1</v>
      </c>
      <c r="L12" s="4" t="s">
        <v>1</v>
      </c>
      <c r="M12" s="4">
        <v>16.8</v>
      </c>
      <c r="N12" s="4">
        <v>12.1</v>
      </c>
      <c r="O12" s="4">
        <v>9.9</v>
      </c>
      <c r="P12" s="8">
        <v>8.9</v>
      </c>
      <c r="Q12" s="27" t="s">
        <v>17</v>
      </c>
      <c r="R12" s="29">
        <f>$AA$4</f>
        <v>0.1</v>
      </c>
    </row>
    <row r="13" spans="2:34" x14ac:dyDescent="0.25">
      <c r="B13" s="4" t="s">
        <v>2</v>
      </c>
      <c r="C13" s="4">
        <v>2016.1</v>
      </c>
      <c r="D13" s="4">
        <v>2813.1</v>
      </c>
      <c r="E13" s="4">
        <v>3434.6</v>
      </c>
      <c r="F13" s="25">
        <v>3965.3</v>
      </c>
      <c r="G13" s="28" t="s">
        <v>17</v>
      </c>
      <c r="H13" s="30">
        <f>$AA$5</f>
        <v>0.1</v>
      </c>
      <c r="L13" s="4" t="s">
        <v>2</v>
      </c>
      <c r="M13" s="4">
        <v>1488.9</v>
      </c>
      <c r="N13" s="4">
        <v>2066.5</v>
      </c>
      <c r="O13" s="4">
        <v>2516.4</v>
      </c>
      <c r="P13" s="4">
        <v>2878</v>
      </c>
      <c r="Q13" s="28" t="s">
        <v>17</v>
      </c>
      <c r="R13" s="30">
        <f>$AA$5</f>
        <v>0.1</v>
      </c>
    </row>
    <row r="14" spans="2:34" x14ac:dyDescent="0.25">
      <c r="Q14" s="1"/>
      <c r="R14" s="1"/>
    </row>
    <row r="15" spans="2:34" ht="15.75" thickBot="1" x14ac:dyDescent="0.3">
      <c r="B15" s="12" t="s">
        <v>7</v>
      </c>
      <c r="C15" s="7">
        <f>(C4+C8+C12)/3</f>
        <v>23.433333333333337</v>
      </c>
      <c r="D15" s="7">
        <f t="shared" ref="D15:F15" si="0">(D4+D8+D12)/3</f>
        <v>16.733333333333334</v>
      </c>
      <c r="E15" s="7">
        <f t="shared" si="0"/>
        <v>13.733333333333334</v>
      </c>
      <c r="F15" s="7">
        <f t="shared" si="0"/>
        <v>12.033333333333333</v>
      </c>
      <c r="L15" s="2" t="s">
        <v>7</v>
      </c>
      <c r="M15" s="7">
        <f t="shared" ref="M15:P16" si="1">(M4+M8+M12)/3</f>
        <v>16.766666666666666</v>
      </c>
      <c r="N15" s="7">
        <f t="shared" si="1"/>
        <v>12.066666666666668</v>
      </c>
      <c r="O15" s="6">
        <f t="shared" si="1"/>
        <v>9.9</v>
      </c>
      <c r="P15" s="6">
        <f t="shared" si="1"/>
        <v>8.7666666666666657</v>
      </c>
      <c r="Q15" s="1"/>
      <c r="R15" s="1"/>
    </row>
    <row r="16" spans="2:34" ht="15.75" thickBot="1" x14ac:dyDescent="0.3">
      <c r="B16" s="17" t="s">
        <v>8</v>
      </c>
      <c r="C16" s="22">
        <f>(C5+C9+C13)/3</f>
        <v>2003</v>
      </c>
      <c r="D16" s="7">
        <f t="shared" ref="D16:F16" si="2">(D5+D9+D13)/3</f>
        <v>2811.0666666666671</v>
      </c>
      <c r="E16" s="7">
        <f t="shared" si="2"/>
        <v>3419.8333333333335</v>
      </c>
      <c r="F16" s="7">
        <f t="shared" si="2"/>
        <v>3944.8000000000006</v>
      </c>
      <c r="G16" s="20"/>
      <c r="L16" s="17" t="s">
        <v>8</v>
      </c>
      <c r="M16" s="7">
        <f t="shared" si="1"/>
        <v>1484.3</v>
      </c>
      <c r="N16" s="7">
        <f t="shared" si="1"/>
        <v>2061.4666666666667</v>
      </c>
      <c r="O16" s="7">
        <f t="shared" si="1"/>
        <v>2511.1333333333332</v>
      </c>
      <c r="P16" s="7">
        <f t="shared" si="1"/>
        <v>2886.6333333333332</v>
      </c>
      <c r="Q16" s="20"/>
      <c r="R16" s="1"/>
    </row>
    <row r="17" spans="2:18" ht="15.75" thickBot="1" x14ac:dyDescent="0.3">
      <c r="B17" s="24" t="s">
        <v>9</v>
      </c>
      <c r="C17" s="23">
        <f>$U$6/C15</f>
        <v>0.21337126600284492</v>
      </c>
      <c r="D17" s="5">
        <f>$U$6/D15</f>
        <v>0.29880478087649398</v>
      </c>
      <c r="E17" s="5">
        <f>$U$6/E15</f>
        <v>0.36407766990291257</v>
      </c>
      <c r="F17" s="5">
        <f>$U$6/F15</f>
        <v>0.41551246537396125</v>
      </c>
      <c r="L17" s="24" t="s">
        <v>9</v>
      </c>
      <c r="M17" s="5">
        <f>$U$6/M15</f>
        <v>0.29821073558648115</v>
      </c>
      <c r="N17" s="5">
        <f>$U$6/N15</f>
        <v>0.41436464088397784</v>
      </c>
      <c r="O17" s="5">
        <f>$U$6/O15</f>
        <v>0.50505050505050508</v>
      </c>
      <c r="P17" s="5">
        <f>$U$6/P15</f>
        <v>0.57034220532319402</v>
      </c>
      <c r="Q17" s="1"/>
      <c r="R17" s="1"/>
    </row>
    <row r="18" spans="2:18" ht="15.75" thickBot="1" x14ac:dyDescent="0.3">
      <c r="B18" s="17" t="s">
        <v>22</v>
      </c>
      <c r="C18" s="21">
        <f>(($H$5+$H$9+$H$13)/(C13+C9+C5))*C16</f>
        <v>0.10000000000000002</v>
      </c>
      <c r="D18" s="21">
        <f t="shared" ref="D18:F18" si="3">(($H$5+$H$9+$H$13)/(D13+D9+D5))*D16</f>
        <v>0.10000000000000002</v>
      </c>
      <c r="E18" s="21">
        <f t="shared" si="3"/>
        <v>0.10000000000000002</v>
      </c>
      <c r="F18" s="21">
        <f t="shared" si="3"/>
        <v>0.10000000000000003</v>
      </c>
      <c r="L18" s="17" t="s">
        <v>22</v>
      </c>
      <c r="M18" s="21">
        <f>(($H$5+$H$9+$H$13)/(M13+M9+M5))*M16</f>
        <v>0.10000000000000002</v>
      </c>
      <c r="N18" s="21">
        <f t="shared" ref="N18:P18" si="4">(($H$5+$H$9+$H$13)/(N13+N9+N5))*N16</f>
        <v>0.10000000000000002</v>
      </c>
      <c r="O18" s="21">
        <f t="shared" si="4"/>
        <v>0.1</v>
      </c>
      <c r="P18" s="21">
        <f t="shared" si="4"/>
        <v>0.1</v>
      </c>
    </row>
    <row r="19" spans="2:18" ht="15.75" thickBot="1" x14ac:dyDescent="0.3">
      <c r="B19" s="17" t="s">
        <v>23</v>
      </c>
      <c r="C19" s="21">
        <f>(($V$6/$U$6)+($AA$4/C15))*C17</f>
        <v>4.3584799143682122E-2</v>
      </c>
      <c r="D19" s="21">
        <f t="shared" ref="D19:F19" si="5">(($V$6/$U$6)+($AA$4/D15))*D17</f>
        <v>6.154664211679179E-2</v>
      </c>
      <c r="E19" s="21">
        <f t="shared" si="5"/>
        <v>7.5466584975021206E-2</v>
      </c>
      <c r="F19" s="21">
        <f t="shared" si="5"/>
        <v>8.6555505252415205E-2</v>
      </c>
      <c r="L19" s="17" t="s">
        <v>23</v>
      </c>
      <c r="M19" s="21">
        <f>(($V$6/$U$6)+($AA$4/M15))*M17</f>
        <v>6.1420739973676836E-2</v>
      </c>
      <c r="N19" s="21">
        <f t="shared" ref="N19:P19" si="6">(($V$6/$U$6)+($AA$4/N15))*N17</f>
        <v>8.6306889289093733E-2</v>
      </c>
      <c r="O19" s="21">
        <f t="shared" si="6"/>
        <v>0.10611162126313643</v>
      </c>
      <c r="P19" s="21">
        <f t="shared" si="6"/>
        <v>0.12057424568809731</v>
      </c>
    </row>
    <row r="20" spans="2:18" x14ac:dyDescent="0.25">
      <c r="B20" s="39"/>
      <c r="C20" s="1"/>
      <c r="D20" s="1"/>
      <c r="E20" s="1"/>
      <c r="F20" s="1"/>
    </row>
    <row r="21" spans="2:18" x14ac:dyDescent="0.25">
      <c r="B21" s="39"/>
      <c r="C21" s="1"/>
      <c r="D21" s="1"/>
      <c r="E21" s="1"/>
      <c r="F21" s="1"/>
    </row>
    <row r="24" spans="2:18" x14ac:dyDescent="0.25">
      <c r="B24" s="3">
        <f>2*U3+U4</f>
        <v>3</v>
      </c>
      <c r="C24" s="3" t="s">
        <v>13</v>
      </c>
      <c r="D24" s="3"/>
      <c r="E24" s="3"/>
      <c r="F24" s="3"/>
      <c r="L24" s="3">
        <f>3*U3+U4</f>
        <v>4</v>
      </c>
      <c r="M24" s="3" t="s">
        <v>13</v>
      </c>
      <c r="N24" s="3"/>
      <c r="O24" s="3"/>
      <c r="P24" s="3"/>
    </row>
    <row r="25" spans="2:18" x14ac:dyDescent="0.25">
      <c r="B25" s="3"/>
      <c r="C25" s="3"/>
      <c r="D25" s="3"/>
      <c r="E25" s="3"/>
      <c r="F25" s="3"/>
      <c r="L25" s="3"/>
      <c r="M25" s="3"/>
      <c r="N25" s="3"/>
      <c r="O25" s="3"/>
      <c r="P25" s="3"/>
    </row>
    <row r="26" spans="2:18" x14ac:dyDescent="0.25">
      <c r="B26" s="4" t="s">
        <v>0</v>
      </c>
      <c r="C26" s="4" t="s">
        <v>3</v>
      </c>
      <c r="D26" s="4" t="s">
        <v>4</v>
      </c>
      <c r="E26" s="4" t="s">
        <v>5</v>
      </c>
      <c r="F26" s="25" t="s">
        <v>6</v>
      </c>
      <c r="G26" s="82" t="s">
        <v>16</v>
      </c>
      <c r="H26" s="82"/>
      <c r="L26" s="4" t="s">
        <v>0</v>
      </c>
      <c r="M26" s="4" t="s">
        <v>3</v>
      </c>
      <c r="N26" s="4" t="s">
        <v>4</v>
      </c>
      <c r="O26" s="4" t="s">
        <v>5</v>
      </c>
      <c r="P26" s="4" t="s">
        <v>6</v>
      </c>
      <c r="Q26" s="82" t="s">
        <v>16</v>
      </c>
      <c r="R26" s="82"/>
    </row>
    <row r="27" spans="2:18" x14ac:dyDescent="0.25">
      <c r="B27" s="4" t="s">
        <v>1</v>
      </c>
      <c r="C27" s="4">
        <v>13.8</v>
      </c>
      <c r="D27" s="4">
        <v>10</v>
      </c>
      <c r="E27" s="4">
        <v>8.1</v>
      </c>
      <c r="F27" s="25">
        <v>7.2</v>
      </c>
      <c r="G27" s="27" t="s">
        <v>17</v>
      </c>
      <c r="H27" s="29">
        <f>$AA$4</f>
        <v>0.1</v>
      </c>
      <c r="L27" s="4" t="s">
        <v>1</v>
      </c>
      <c r="M27" s="4">
        <v>12</v>
      </c>
      <c r="N27" s="4">
        <v>8.6999999999999993</v>
      </c>
      <c r="O27" s="4">
        <v>7.1</v>
      </c>
      <c r="P27" s="4">
        <v>6.2</v>
      </c>
      <c r="Q27" s="27" t="s">
        <v>17</v>
      </c>
      <c r="R27" s="29">
        <f>$AA$4</f>
        <v>0.1</v>
      </c>
    </row>
    <row r="28" spans="2:18" x14ac:dyDescent="0.25">
      <c r="B28" s="4" t="s">
        <v>2</v>
      </c>
      <c r="C28" s="4">
        <v>1227.4000000000001</v>
      </c>
      <c r="D28" s="4">
        <v>1703.2</v>
      </c>
      <c r="E28" s="4">
        <v>2073.5</v>
      </c>
      <c r="F28" s="25">
        <v>2388.4</v>
      </c>
      <c r="G28" s="28" t="s">
        <v>17</v>
      </c>
      <c r="H28" s="30">
        <f>$AA$5</f>
        <v>0.1</v>
      </c>
      <c r="L28" s="4" t="s">
        <v>2</v>
      </c>
      <c r="M28" s="4">
        <v>1073.4000000000001</v>
      </c>
      <c r="N28" s="4">
        <v>1487.6</v>
      </c>
      <c r="O28" s="4">
        <v>1810.3</v>
      </c>
      <c r="P28" s="4">
        <v>2084.6999999999998</v>
      </c>
      <c r="Q28" s="28" t="s">
        <v>17</v>
      </c>
      <c r="R28" s="30">
        <f>$AA$5</f>
        <v>0.1</v>
      </c>
    </row>
    <row r="29" spans="2:18" x14ac:dyDescent="0.25">
      <c r="B29" s="3"/>
      <c r="C29" s="3"/>
      <c r="D29" s="3"/>
      <c r="E29" s="3"/>
      <c r="F29" s="3"/>
      <c r="H29" s="26"/>
      <c r="L29" s="3"/>
      <c r="M29" s="3"/>
      <c r="N29" s="3"/>
      <c r="O29" s="3"/>
      <c r="P29" s="3"/>
      <c r="Q29" s="1"/>
      <c r="R29" s="26"/>
    </row>
    <row r="30" spans="2:18" x14ac:dyDescent="0.25">
      <c r="B30" s="4" t="s">
        <v>0</v>
      </c>
      <c r="C30" s="4" t="s">
        <v>3</v>
      </c>
      <c r="D30" s="4" t="s">
        <v>4</v>
      </c>
      <c r="E30" s="4" t="s">
        <v>5</v>
      </c>
      <c r="F30" s="25" t="s">
        <v>6</v>
      </c>
      <c r="G30" s="82" t="s">
        <v>16</v>
      </c>
      <c r="H30" s="82"/>
      <c r="L30" s="4" t="s">
        <v>0</v>
      </c>
      <c r="M30" s="4" t="s">
        <v>3</v>
      </c>
      <c r="N30" s="4" t="s">
        <v>4</v>
      </c>
      <c r="O30" s="4" t="s">
        <v>5</v>
      </c>
      <c r="P30" s="4" t="s">
        <v>6</v>
      </c>
      <c r="Q30" s="82" t="s">
        <v>16</v>
      </c>
      <c r="R30" s="82"/>
    </row>
    <row r="31" spans="2:18" x14ac:dyDescent="0.25">
      <c r="B31" s="4" t="s">
        <v>1</v>
      </c>
      <c r="C31">
        <v>13.9</v>
      </c>
      <c r="D31">
        <v>9.9</v>
      </c>
      <c r="E31" s="4">
        <v>8.1</v>
      </c>
      <c r="F31" s="25">
        <v>7.2</v>
      </c>
      <c r="G31" s="27" t="s">
        <v>17</v>
      </c>
      <c r="H31" s="29">
        <f>$AA$4</f>
        <v>0.1</v>
      </c>
      <c r="L31" s="4" t="s">
        <v>1</v>
      </c>
      <c r="M31" s="4">
        <v>12</v>
      </c>
      <c r="N31" s="4">
        <v>8.6</v>
      </c>
      <c r="O31" s="4">
        <v>7.1</v>
      </c>
      <c r="P31" s="4">
        <v>6.2</v>
      </c>
      <c r="Q31" s="27" t="s">
        <v>17</v>
      </c>
      <c r="R31" s="29">
        <f>$AA$4</f>
        <v>0.1</v>
      </c>
    </row>
    <row r="32" spans="2:18" x14ac:dyDescent="0.25">
      <c r="B32" s="4" t="s">
        <v>2</v>
      </c>
      <c r="C32" s="4">
        <v>1230.8</v>
      </c>
      <c r="D32" s="4">
        <v>1707.1</v>
      </c>
      <c r="E32" s="4">
        <v>2077.8000000000002</v>
      </c>
      <c r="F32" s="25">
        <v>2393.1999999999998</v>
      </c>
      <c r="G32" s="28" t="s">
        <v>17</v>
      </c>
      <c r="H32" s="30">
        <f>$AA$5</f>
        <v>0.1</v>
      </c>
      <c r="L32" s="4" t="s">
        <v>2</v>
      </c>
      <c r="M32" s="4">
        <v>1074.0999999999999</v>
      </c>
      <c r="N32" s="4">
        <v>1487.1</v>
      </c>
      <c r="O32" s="4">
        <v>1808.9</v>
      </c>
      <c r="P32" s="4">
        <v>2082.5</v>
      </c>
      <c r="Q32" s="28" t="s">
        <v>17</v>
      </c>
      <c r="R32" s="30">
        <f>$AA$5</f>
        <v>0.1</v>
      </c>
    </row>
    <row r="33" spans="2:18" x14ac:dyDescent="0.25">
      <c r="B33" s="3"/>
      <c r="C33" s="3"/>
      <c r="D33" s="3"/>
      <c r="E33" s="3"/>
      <c r="F33" s="3"/>
      <c r="G33" s="31"/>
      <c r="L33" s="3"/>
      <c r="M33" s="3"/>
      <c r="N33" s="3"/>
      <c r="O33" s="3"/>
      <c r="P33" s="3"/>
      <c r="Q33" s="31"/>
      <c r="R33" s="1"/>
    </row>
    <row r="34" spans="2:18" x14ac:dyDescent="0.25">
      <c r="B34" s="4" t="s">
        <v>0</v>
      </c>
      <c r="C34" s="4" t="s">
        <v>3</v>
      </c>
      <c r="D34" s="4" t="s">
        <v>4</v>
      </c>
      <c r="E34" s="4" t="s">
        <v>5</v>
      </c>
      <c r="F34" s="25" t="s">
        <v>6</v>
      </c>
      <c r="G34" s="82" t="s">
        <v>16</v>
      </c>
      <c r="H34" s="82"/>
      <c r="L34" s="4" t="s">
        <v>0</v>
      </c>
      <c r="M34" s="4" t="s">
        <v>3</v>
      </c>
      <c r="N34" s="4" t="s">
        <v>4</v>
      </c>
      <c r="O34" s="4" t="s">
        <v>5</v>
      </c>
      <c r="P34" s="4" t="s">
        <v>6</v>
      </c>
      <c r="Q34" s="82" t="s">
        <v>16</v>
      </c>
      <c r="R34" s="82"/>
    </row>
    <row r="35" spans="2:18" x14ac:dyDescent="0.25">
      <c r="B35" s="4" t="s">
        <v>1</v>
      </c>
      <c r="C35" s="4">
        <v>13.8</v>
      </c>
      <c r="D35" s="4">
        <v>9.9</v>
      </c>
      <c r="E35" s="4">
        <v>8.1</v>
      </c>
      <c r="F35" s="25">
        <v>7.1</v>
      </c>
      <c r="G35" s="27" t="s">
        <v>17</v>
      </c>
      <c r="H35" s="29">
        <f>$AA$4</f>
        <v>0.1</v>
      </c>
      <c r="L35" s="4" t="s">
        <v>1</v>
      </c>
      <c r="M35" s="4">
        <v>12</v>
      </c>
      <c r="N35" s="4">
        <v>8.6</v>
      </c>
      <c r="O35" s="4">
        <v>7.1</v>
      </c>
      <c r="P35" s="4">
        <v>6.2</v>
      </c>
      <c r="Q35" s="27" t="s">
        <v>17</v>
      </c>
      <c r="R35" s="29">
        <f>$AA$4</f>
        <v>0.1</v>
      </c>
    </row>
    <row r="36" spans="2:18" x14ac:dyDescent="0.25">
      <c r="B36" s="4" t="s">
        <v>2</v>
      </c>
      <c r="C36" s="4">
        <v>1228</v>
      </c>
      <c r="D36" s="4">
        <v>1702.4</v>
      </c>
      <c r="E36" s="4">
        <v>2071.8000000000002</v>
      </c>
      <c r="F36" s="25">
        <v>2386</v>
      </c>
      <c r="G36" s="28" t="s">
        <v>17</v>
      </c>
      <c r="H36" s="30">
        <f>$AA$5</f>
        <v>0.1</v>
      </c>
      <c r="L36" s="4" t="s">
        <v>2</v>
      </c>
      <c r="M36" s="4">
        <v>1076.2</v>
      </c>
      <c r="N36" s="4">
        <v>1489</v>
      </c>
      <c r="O36" s="4">
        <v>1810.8</v>
      </c>
      <c r="P36" s="4">
        <v>2084.5</v>
      </c>
      <c r="Q36" s="28" t="s">
        <v>17</v>
      </c>
      <c r="R36" s="30">
        <f>$AA$5</f>
        <v>0.1</v>
      </c>
    </row>
    <row r="37" spans="2:18" x14ac:dyDescent="0.25">
      <c r="Q37" s="1"/>
      <c r="R37" s="1"/>
    </row>
    <row r="38" spans="2:18" x14ac:dyDescent="0.25">
      <c r="B38" s="2" t="s">
        <v>7</v>
      </c>
      <c r="C38" s="7">
        <f>(C27+C31+C35)/3</f>
        <v>13.833333333333334</v>
      </c>
      <c r="D38" s="7">
        <f t="shared" ref="D38:F38" si="7">(D27+D31+D35)/3</f>
        <v>9.9333333333333318</v>
      </c>
      <c r="E38" s="7">
        <f t="shared" si="7"/>
        <v>8.1</v>
      </c>
      <c r="F38" s="14">
        <f t="shared" si="7"/>
        <v>7.166666666666667</v>
      </c>
      <c r="L38" s="2" t="s">
        <v>7</v>
      </c>
      <c r="M38" s="7">
        <f>(M27+M31+M35)/3</f>
        <v>12</v>
      </c>
      <c r="N38" s="7">
        <f t="shared" ref="N38:P38" si="8">(N27+N31+N35)/3</f>
        <v>8.6333333333333329</v>
      </c>
      <c r="O38" s="7">
        <f t="shared" si="8"/>
        <v>7.0999999999999988</v>
      </c>
      <c r="P38" s="7">
        <f t="shared" si="8"/>
        <v>6.2</v>
      </c>
      <c r="Q38" s="1"/>
      <c r="R38" s="1"/>
    </row>
    <row r="39" spans="2:18" x14ac:dyDescent="0.25">
      <c r="B39" s="2" t="s">
        <v>8</v>
      </c>
      <c r="C39" s="7">
        <f>(C28+C32+C36)/3</f>
        <v>1228.7333333333333</v>
      </c>
      <c r="D39" s="7">
        <f t="shared" ref="D39:F39" si="9">(D28+D32+D36)/3</f>
        <v>1704.2333333333336</v>
      </c>
      <c r="E39" s="7">
        <f t="shared" si="9"/>
        <v>2074.3666666666668</v>
      </c>
      <c r="F39" s="14">
        <f t="shared" si="9"/>
        <v>2389.2000000000003</v>
      </c>
      <c r="G39" s="20"/>
      <c r="L39" s="2" t="s">
        <v>8</v>
      </c>
      <c r="M39" s="7">
        <f>(M28+M32+M36)/3</f>
        <v>1074.5666666666666</v>
      </c>
      <c r="N39" s="7">
        <f t="shared" ref="N39:P39" si="10">(N28+N32+N36)/3</f>
        <v>1487.8999999999999</v>
      </c>
      <c r="O39" s="7">
        <f t="shared" si="10"/>
        <v>1810</v>
      </c>
      <c r="P39" s="7">
        <f t="shared" si="10"/>
        <v>2083.9</v>
      </c>
      <c r="Q39" s="20"/>
      <c r="R39" s="1"/>
    </row>
    <row r="40" spans="2:18" ht="15.75" thickBot="1" x14ac:dyDescent="0.3">
      <c r="B40" s="9" t="s">
        <v>9</v>
      </c>
      <c r="C40" s="5">
        <f>$U$6/C38</f>
        <v>0.36144578313253012</v>
      </c>
      <c r="D40" s="5">
        <f>$U$6/D38</f>
        <v>0.50335570469798663</v>
      </c>
      <c r="E40" s="5">
        <f>$U$6/E38</f>
        <v>0.61728395061728403</v>
      </c>
      <c r="F40" s="15">
        <f>$U$6/F38</f>
        <v>0.69767441860465118</v>
      </c>
      <c r="L40" s="9" t="s">
        <v>9</v>
      </c>
      <c r="M40" s="5">
        <f>$U$6/M38</f>
        <v>0.41666666666666669</v>
      </c>
      <c r="N40" s="5">
        <f>$U$6/N38</f>
        <v>0.57915057915057921</v>
      </c>
      <c r="O40" s="5">
        <f>$U$6/O38</f>
        <v>0.70422535211267623</v>
      </c>
      <c r="P40" s="5">
        <f>$U$6/P38</f>
        <v>0.80645161290322576</v>
      </c>
      <c r="Q40" s="1"/>
      <c r="R40" s="1"/>
    </row>
    <row r="41" spans="2:18" ht="15.75" thickBot="1" x14ac:dyDescent="0.3">
      <c r="B41" s="17" t="s">
        <v>22</v>
      </c>
      <c r="C41" s="21">
        <f>(($H$5+$H$9+$H$13)/(C36+C32+C28))*C39</f>
        <v>0.1</v>
      </c>
      <c r="D41" s="21">
        <f t="shared" ref="D41:F41" si="11">(($H$5+$H$9+$H$13)/(D36+D32+D28))*D39</f>
        <v>0.10000000000000003</v>
      </c>
      <c r="E41" s="21">
        <f t="shared" si="11"/>
        <v>0.10000000000000002</v>
      </c>
      <c r="F41" s="21">
        <f t="shared" si="11"/>
        <v>0.10000000000000002</v>
      </c>
      <c r="L41" s="17" t="s">
        <v>22</v>
      </c>
      <c r="M41" s="21">
        <f>(($H$5+$H$9+$H$13)/(M36+M32+M28))*M39</f>
        <v>9.9999999999999992E-2</v>
      </c>
      <c r="N41" s="21">
        <f t="shared" ref="N41:P41" si="12">(($H$5+$H$9+$H$13)/(N36+N32+N28))*N39</f>
        <v>0.1</v>
      </c>
      <c r="O41" s="21">
        <f t="shared" si="12"/>
        <v>0.10000000000000002</v>
      </c>
      <c r="P41" s="21">
        <f t="shared" si="12"/>
        <v>0.10000000000000002</v>
      </c>
    </row>
    <row r="42" spans="2:18" ht="15.75" thickBot="1" x14ac:dyDescent="0.3">
      <c r="B42" s="17" t="s">
        <v>23</v>
      </c>
      <c r="C42" s="21">
        <f>(($V$6/$U$6)+($AA$4/C38))*C40</f>
        <v>7.4902017709391783E-2</v>
      </c>
      <c r="D42" s="21">
        <f t="shared" ref="D42:F42" si="13">(($V$6/$U$6)+($AA$4/D38))*D40</f>
        <v>0.10573848024863747</v>
      </c>
      <c r="E42" s="21">
        <f t="shared" si="13"/>
        <v>0.13107757963725045</v>
      </c>
      <c r="F42" s="21">
        <f t="shared" si="13"/>
        <v>0.14926987560843702</v>
      </c>
      <c r="L42" s="17" t="s">
        <v>23</v>
      </c>
      <c r="M42" s="21">
        <f>(($V$6/$U$6)+($AA$4/M38))*M40</f>
        <v>8.6805555555555566E-2</v>
      </c>
      <c r="N42" s="21">
        <f t="shared" ref="N42:P42" si="14">(($V$6/$U$6)+($AA$4/N38))*N40</f>
        <v>0.12253842369672488</v>
      </c>
      <c r="O42" s="21">
        <f t="shared" si="14"/>
        <v>0.15076373735369972</v>
      </c>
      <c r="P42" s="21">
        <f t="shared" si="14"/>
        <v>0.17429760665972943</v>
      </c>
    </row>
    <row r="48" spans="2:18" x14ac:dyDescent="0.25">
      <c r="B48" s="2" t="s">
        <v>0</v>
      </c>
      <c r="C48" s="6">
        <f>B1</f>
        <v>1</v>
      </c>
      <c r="D48" s="6">
        <f>L1</f>
        <v>2</v>
      </c>
      <c r="E48" s="2">
        <f>B24</f>
        <v>3</v>
      </c>
      <c r="F48" s="2">
        <f>L24</f>
        <v>4</v>
      </c>
    </row>
    <row r="49" spans="2:15" x14ac:dyDescent="0.25">
      <c r="B49" s="2" t="s">
        <v>14</v>
      </c>
      <c r="C49" s="5">
        <f>(C48/(C48+$U$5))*9.8</f>
        <v>9.9989796959493935E-2</v>
      </c>
      <c r="D49" s="5">
        <f>(D48/(D48+$U$5))*9.8</f>
        <v>0.19795980204019797</v>
      </c>
      <c r="E49" s="5">
        <f>(E48/(E48+$U$5))*9.8</f>
        <v>0.29397060293970606</v>
      </c>
      <c r="F49" s="5">
        <f>(F48/(F48+$U$5))*9.8</f>
        <v>0.38808038808038808</v>
      </c>
    </row>
    <row r="50" spans="2:15" x14ac:dyDescent="0.25">
      <c r="B50" s="9" t="s">
        <v>13</v>
      </c>
      <c r="C50" s="7">
        <f>(C49*(C48+$U$5))/C48</f>
        <v>9.8000000000000007</v>
      </c>
      <c r="D50" s="7">
        <f>(D49*(D48+$U$5))/D48</f>
        <v>9.8000000000000007</v>
      </c>
      <c r="E50" s="7">
        <f>(E49*(E48+$U$5))/E48</f>
        <v>9.8000000000000025</v>
      </c>
      <c r="F50" s="7">
        <f>(F49*(F48+$U$5))/F48</f>
        <v>9.8000000000000007</v>
      </c>
    </row>
    <row r="51" spans="2:15" x14ac:dyDescent="0.25">
      <c r="B51" s="9" t="s">
        <v>28</v>
      </c>
      <c r="C51" s="5">
        <f>C49*L59</f>
        <v>1.0019381613092543E-3</v>
      </c>
      <c r="D51" s="5">
        <f>D49*M59</f>
        <v>1.0297868502252699E-3</v>
      </c>
      <c r="E51" s="5">
        <f t="shared" ref="E51:F51" si="15">E49*N59</f>
        <v>1.038690251562785E-3</v>
      </c>
      <c r="F51" s="5">
        <f t="shared" si="15"/>
        <v>1.0470409638808809E-3</v>
      </c>
    </row>
    <row r="59" spans="2:15" x14ac:dyDescent="0.25">
      <c r="L59" s="5">
        <f>($V$4/C48)+(($V$4+$V$5)/(C48+$U$5))*C49</f>
        <v>1.0020403998971431E-2</v>
      </c>
      <c r="M59" s="5">
        <f>($V$4/D48)+(($V$4+$V$5)/(D48+$U$5))</f>
        <v>5.2019997980002021E-3</v>
      </c>
      <c r="N59" s="5">
        <f>($V$4/E48)+(($V$4+$V$5)/(E48+$U$5))</f>
        <v>3.5333133353331334E-3</v>
      </c>
      <c r="O59" s="5">
        <f>($V$4/F48)+(($V$4+$V$5)/(F48+$U$5))</f>
        <v>2.6980001980001981E-3</v>
      </c>
    </row>
  </sheetData>
  <mergeCells count="12">
    <mergeCell ref="G26:H26"/>
    <mergeCell ref="G30:H30"/>
    <mergeCell ref="G34:H34"/>
    <mergeCell ref="Q26:R26"/>
    <mergeCell ref="Q30:R30"/>
    <mergeCell ref="Q34:R34"/>
    <mergeCell ref="G3:H3"/>
    <mergeCell ref="G7:H7"/>
    <mergeCell ref="G11:H11"/>
    <mergeCell ref="Q3:R3"/>
    <mergeCell ref="Q7:R7"/>
    <mergeCell ref="Q11:R11"/>
  </mergeCells>
  <hyperlinks>
    <hyperlink ref="AH7" r:id="rId1"/>
  </hyperlinks>
  <pageMargins left="0.7" right="0.7" top="0.75" bottom="0.75" header="0.3" footer="0.3"/>
  <pageSetup paperSize="9" orientation="portrait" horizontalDpi="360" verticalDpi="36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5" x14ac:dyDescent="0.25"/>
  <cols>
    <col min="1" max="1" width="20.42578125" bestFit="1" customWidth="1"/>
    <col min="2" max="2" width="12" bestFit="1" customWidth="1"/>
  </cols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0.99779114093540977</v>
      </c>
    </row>
    <row r="5" spans="1:9" x14ac:dyDescent="0.25">
      <c r="A5" s="40" t="s">
        <v>32</v>
      </c>
      <c r="B5" s="40">
        <v>0.99558716092918687</v>
      </c>
    </row>
    <row r="6" spans="1:9" x14ac:dyDescent="0.25">
      <c r="A6" s="40" t="s">
        <v>33</v>
      </c>
      <c r="B6" s="40">
        <v>0.66225382759585349</v>
      </c>
    </row>
    <row r="7" spans="1:9" x14ac:dyDescent="0.25">
      <c r="A7" s="40" t="s">
        <v>34</v>
      </c>
      <c r="B7" s="40">
        <v>4.3565775487420536E-2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1.2846160696185391</v>
      </c>
      <c r="D12" s="40">
        <v>1.2846160696185391</v>
      </c>
      <c r="E12" s="40">
        <v>676.83444486842575</v>
      </c>
      <c r="F12" s="40">
        <v>1.4741998600867855E-3</v>
      </c>
    </row>
    <row r="13" spans="1:9" x14ac:dyDescent="0.25">
      <c r="A13" s="40" t="s">
        <v>38</v>
      </c>
      <c r="B13" s="40">
        <v>3</v>
      </c>
      <c r="C13" s="40">
        <v>5.6939303814609963E-3</v>
      </c>
      <c r="D13" s="40">
        <v>1.8979767938203322E-3</v>
      </c>
      <c r="E13" s="40"/>
      <c r="F13" s="40"/>
    </row>
    <row r="14" spans="1:9" ht="15.75" thickBot="1" x14ac:dyDescent="0.3">
      <c r="A14" s="41" t="s">
        <v>39</v>
      </c>
      <c r="B14" s="41">
        <v>4</v>
      </c>
      <c r="C14" s="41">
        <v>1.2903100000000001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0</v>
      </c>
      <c r="C17" s="40" t="e">
        <v>#N/A</v>
      </c>
      <c r="D17" s="40" t="e">
        <v>#N/A</v>
      </c>
      <c r="E17" s="40" t="e">
        <v>#N/A</v>
      </c>
      <c r="F17" s="40" t="e">
        <v>#N/A</v>
      </c>
      <c r="G17" s="40" t="e">
        <v>#N/A</v>
      </c>
      <c r="H17" s="40" t="e">
        <v>#N/A</v>
      </c>
      <c r="I17" s="40" t="e">
        <v>#N/A</v>
      </c>
    </row>
    <row r="18" spans="1:9" ht="15.75" thickBot="1" x14ac:dyDescent="0.3">
      <c r="A18" s="41" t="s">
        <v>53</v>
      </c>
      <c r="B18" s="41">
        <v>0.29868054639268299</v>
      </c>
      <c r="C18" s="41">
        <v>1.1480629744348695E-2</v>
      </c>
      <c r="D18" s="41">
        <v>26.016042067701719</v>
      </c>
      <c r="E18" s="41">
        <v>1.2457816255003333E-4</v>
      </c>
      <c r="F18" s="41">
        <v>0.26214405868045049</v>
      </c>
      <c r="G18" s="41">
        <v>0.33521703410491605</v>
      </c>
      <c r="H18" s="41">
        <v>0.26214405868045049</v>
      </c>
      <c r="I18" s="41">
        <v>0.33521703410491605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5" x14ac:dyDescent="0.25"/>
  <cols>
    <col min="1" max="1" width="20.42578125" bestFit="1" customWidth="1"/>
    <col min="2" max="2" width="12" bestFit="1" customWidth="1"/>
    <col min="3" max="3" width="15.42578125" bestFit="1" customWidth="1"/>
    <col min="4" max="4" width="12" bestFit="1" customWidth="1"/>
    <col min="5" max="5" width="21.7109375" bestFit="1" customWidth="1"/>
    <col min="6" max="6" width="14.85546875" bestFit="1" customWidth="1"/>
    <col min="7" max="7" width="14" bestFit="1" customWidth="1"/>
  </cols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0.99999801479976769</v>
      </c>
    </row>
    <row r="5" spans="1:9" x14ac:dyDescent="0.25">
      <c r="A5" s="40" t="s">
        <v>32</v>
      </c>
      <c r="B5" s="40">
        <v>0.99999602960347633</v>
      </c>
    </row>
    <row r="6" spans="1:9" x14ac:dyDescent="0.25">
      <c r="A6" s="40" t="s">
        <v>33</v>
      </c>
      <c r="B6" s="40">
        <v>0.66666269627014296</v>
      </c>
    </row>
    <row r="7" spans="1:9" x14ac:dyDescent="0.25">
      <c r="A7" s="40" t="s">
        <v>34</v>
      </c>
      <c r="B7" s="40">
        <v>1.4797018327577028E-3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1.6543754314474584</v>
      </c>
      <c r="D12" s="40">
        <v>1.6543754314474584</v>
      </c>
      <c r="E12" s="40">
        <v>755589.03775378806</v>
      </c>
      <c r="F12" s="40">
        <v>1.3234681352326459E-6</v>
      </c>
    </row>
    <row r="13" spans="1:9" x14ac:dyDescent="0.25">
      <c r="A13" s="40" t="s">
        <v>38</v>
      </c>
      <c r="B13" s="40">
        <v>3</v>
      </c>
      <c r="C13" s="40">
        <v>6.5685525415995136E-6</v>
      </c>
      <c r="D13" s="40">
        <v>2.1895175138665044E-6</v>
      </c>
      <c r="E13" s="40"/>
      <c r="F13" s="40"/>
    </row>
    <row r="14" spans="1:9" ht="15.75" thickBot="1" x14ac:dyDescent="0.3">
      <c r="A14" s="41" t="s">
        <v>39</v>
      </c>
      <c r="B14" s="41">
        <v>4</v>
      </c>
      <c r="C14" s="41">
        <v>1.654382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0</v>
      </c>
      <c r="C17" s="40" t="e">
        <v>#N/A</v>
      </c>
      <c r="D17" s="40" t="e">
        <v>#N/A</v>
      </c>
      <c r="E17" s="40" t="e">
        <v>#N/A</v>
      </c>
      <c r="F17" s="40" t="e">
        <v>#N/A</v>
      </c>
      <c r="G17" s="40" t="e">
        <v>#N/A</v>
      </c>
      <c r="H17" s="40" t="e">
        <v>#N/A</v>
      </c>
      <c r="I17" s="40" t="e">
        <v>#N/A</v>
      </c>
    </row>
    <row r="18" spans="1:9" ht="15.75" thickBot="1" x14ac:dyDescent="0.3">
      <c r="A18" s="41" t="s">
        <v>53</v>
      </c>
      <c r="B18" s="41">
        <v>0.38838568497834502</v>
      </c>
      <c r="C18" s="41">
        <v>4.4680743386860355E-4</v>
      </c>
      <c r="D18" s="41">
        <v>869.24624690233088</v>
      </c>
      <c r="E18" s="41">
        <v>3.3576869605295423E-9</v>
      </c>
      <c r="F18" s="41">
        <v>0.38696374431125657</v>
      </c>
      <c r="G18" s="41">
        <v>0.38980762564543348</v>
      </c>
      <c r="H18" s="41">
        <v>0.38696374431125657</v>
      </c>
      <c r="I18" s="41">
        <v>0.38980762564543348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0" sqref="H10"/>
    </sheetView>
  </sheetViews>
  <sheetFormatPr defaultRowHeight="15" x14ac:dyDescent="0.25"/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0.99779114093540977</v>
      </c>
    </row>
    <row r="5" spans="1:9" x14ac:dyDescent="0.25">
      <c r="A5" s="40" t="s">
        <v>32</v>
      </c>
      <c r="B5" s="40">
        <v>0.99558716092918687</v>
      </c>
    </row>
    <row r="6" spans="1:9" x14ac:dyDescent="0.25">
      <c r="A6" s="40" t="s">
        <v>33</v>
      </c>
      <c r="B6" s="40">
        <v>0.66225382759585349</v>
      </c>
    </row>
    <row r="7" spans="1:9" x14ac:dyDescent="0.25">
      <c r="A7" s="40" t="s">
        <v>34</v>
      </c>
      <c r="B7" s="40">
        <v>4.3565775487420536E-2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1.2846160696185391</v>
      </c>
      <c r="D12" s="40">
        <v>1.2846160696185391</v>
      </c>
      <c r="E12" s="40">
        <v>676.83444486842575</v>
      </c>
      <c r="F12" s="40">
        <v>1.4741998600867855E-3</v>
      </c>
    </row>
    <row r="13" spans="1:9" x14ac:dyDescent="0.25">
      <c r="A13" s="40" t="s">
        <v>38</v>
      </c>
      <c r="B13" s="40">
        <v>3</v>
      </c>
      <c r="C13" s="40">
        <v>5.6939303814609963E-3</v>
      </c>
      <c r="D13" s="40">
        <v>1.8979767938203322E-3</v>
      </c>
      <c r="E13" s="40"/>
      <c r="F13" s="40"/>
    </row>
    <row r="14" spans="1:9" ht="15.75" thickBot="1" x14ac:dyDescent="0.3">
      <c r="A14" s="41" t="s">
        <v>39</v>
      </c>
      <c r="B14" s="41">
        <v>4</v>
      </c>
      <c r="C14" s="41">
        <v>1.2903100000000001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0</v>
      </c>
      <c r="C17" s="40" t="e">
        <v>#N/A</v>
      </c>
      <c r="D17" s="40" t="e">
        <v>#N/A</v>
      </c>
      <c r="E17" s="40" t="e">
        <v>#N/A</v>
      </c>
      <c r="F17" s="40" t="e">
        <v>#N/A</v>
      </c>
      <c r="G17" s="40" t="e">
        <v>#N/A</v>
      </c>
      <c r="H17" s="40" t="e">
        <v>#N/A</v>
      </c>
      <c r="I17" s="40" t="e">
        <v>#N/A</v>
      </c>
    </row>
    <row r="18" spans="1:9" ht="15.75" thickBot="1" x14ac:dyDescent="0.3">
      <c r="A18" s="41" t="s">
        <v>53</v>
      </c>
      <c r="B18" s="41">
        <v>0.29868054639268327</v>
      </c>
      <c r="C18" s="41">
        <v>1.1480629744348695E-2</v>
      </c>
      <c r="D18" s="41">
        <v>26.016042067701719</v>
      </c>
      <c r="E18" s="41">
        <v>1.2457816255003333E-4</v>
      </c>
      <c r="F18" s="41">
        <v>0.26214405868045049</v>
      </c>
      <c r="G18" s="41">
        <v>0.33521703410491605</v>
      </c>
      <c r="H18" s="41">
        <v>0.26214405868045049</v>
      </c>
      <c r="I18" s="41">
        <v>0.33521703410491605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1"/>
  <sheetViews>
    <sheetView topLeftCell="A7" zoomScale="80" zoomScaleNormal="80" workbookViewId="0">
      <selection activeCell="P25" sqref="P25"/>
    </sheetView>
  </sheetViews>
  <sheetFormatPr defaultRowHeight="15" x14ac:dyDescent="0.25"/>
  <cols>
    <col min="2" max="2" width="10" customWidth="1"/>
    <col min="3" max="6" width="8.5703125" customWidth="1"/>
    <col min="27" max="27" width="12.42578125" customWidth="1"/>
  </cols>
  <sheetData>
    <row r="1" spans="2:38" ht="15.75" thickBot="1" x14ac:dyDescent="0.3">
      <c r="C1" s="92" t="s">
        <v>24</v>
      </c>
      <c r="D1" s="93"/>
      <c r="E1" s="93"/>
      <c r="F1" s="94"/>
      <c r="G1" s="92" t="s">
        <v>25</v>
      </c>
      <c r="H1" s="93"/>
      <c r="I1" s="93"/>
      <c r="J1" s="94"/>
    </row>
    <row r="2" spans="2:38" ht="15.75" thickBot="1" x14ac:dyDescent="0.3">
      <c r="C2" s="37">
        <v>32</v>
      </c>
      <c r="D2" s="38">
        <v>52</v>
      </c>
      <c r="E2" s="37">
        <v>72</v>
      </c>
      <c r="F2" s="38">
        <v>92</v>
      </c>
      <c r="G2" s="37">
        <v>32</v>
      </c>
      <c r="H2" s="38">
        <v>52</v>
      </c>
      <c r="I2" s="37">
        <v>72</v>
      </c>
      <c r="J2" s="38">
        <v>92</v>
      </c>
    </row>
    <row r="3" spans="2:38" ht="15.75" thickBot="1" x14ac:dyDescent="0.3">
      <c r="B3" s="35" t="s">
        <v>8</v>
      </c>
      <c r="C3" s="47">
        <f>Foglio1!C16/1000</f>
        <v>2.0030000000000001</v>
      </c>
      <c r="D3" s="48">
        <f>Foglio1!D16/1000</f>
        <v>2.811066666666667</v>
      </c>
      <c r="E3" s="48">
        <f>Foglio1!E16/1000</f>
        <v>3.4198333333333335</v>
      </c>
      <c r="F3" s="49">
        <f>Foglio1!F16/1000</f>
        <v>3.9448000000000008</v>
      </c>
      <c r="G3" s="47">
        <f>Foglio1!M16/1000</f>
        <v>1.4843</v>
      </c>
      <c r="H3" s="48">
        <f>Foglio1!N16/1000</f>
        <v>2.0614666666666666</v>
      </c>
      <c r="I3" s="48">
        <f>Foglio1!O16/1000</f>
        <v>2.511133333333333</v>
      </c>
      <c r="J3" s="49">
        <f>Foglio1!P16/1000</f>
        <v>2.8866333333333332</v>
      </c>
    </row>
    <row r="4" spans="2:38" ht="15.75" thickBot="1" x14ac:dyDescent="0.3">
      <c r="B4" s="36" t="s">
        <v>9</v>
      </c>
      <c r="C4" s="32">
        <f>Foglio1!C17</f>
        <v>0.21337126600284492</v>
      </c>
      <c r="D4" s="45">
        <f>Foglio1!D17</f>
        <v>0.29880478087649398</v>
      </c>
      <c r="E4" s="45">
        <f>Foglio1!E17</f>
        <v>0.36407766990291257</v>
      </c>
      <c r="F4" s="50">
        <f>Foglio1!F17</f>
        <v>0.41551246537396125</v>
      </c>
      <c r="G4" s="32">
        <f>Foglio1!M17</f>
        <v>0.29821073558648115</v>
      </c>
      <c r="H4" s="45">
        <f>Foglio1!N17</f>
        <v>0.41436464088397784</v>
      </c>
      <c r="I4" s="45">
        <f>Foglio1!O17</f>
        <v>0.50505050505050508</v>
      </c>
      <c r="J4" s="50">
        <f>Foglio1!P17</f>
        <v>0.57034220532319402</v>
      </c>
    </row>
    <row r="5" spans="2:38" ht="15.75" thickBot="1" x14ac:dyDescent="0.3">
      <c r="B5" s="35" t="s">
        <v>14</v>
      </c>
      <c r="C5" s="98">
        <f>Foglio1!C49</f>
        <v>9.9989796959493935E-2</v>
      </c>
      <c r="D5" s="99"/>
      <c r="E5" s="99"/>
      <c r="F5" s="100"/>
      <c r="G5" s="98">
        <f>Foglio1!D49</f>
        <v>0.19795980204019797</v>
      </c>
      <c r="H5" s="99"/>
      <c r="I5" s="99"/>
      <c r="J5" s="100"/>
    </row>
    <row r="6" spans="2:38" ht="15.75" thickBot="1" x14ac:dyDescent="0.3">
      <c r="B6" s="35" t="s">
        <v>28</v>
      </c>
      <c r="C6" s="98">
        <f>Foglio1!C51</f>
        <v>1.0019381613092543E-3</v>
      </c>
      <c r="D6" s="99"/>
      <c r="E6" s="99"/>
      <c r="F6" s="100"/>
      <c r="G6" s="101">
        <f>Foglio1!D51</f>
        <v>1.0297868502252699E-3</v>
      </c>
      <c r="H6" s="102"/>
      <c r="I6" s="102"/>
      <c r="J6" s="103"/>
    </row>
    <row r="7" spans="2:38" ht="15.75" thickBot="1" x14ac:dyDescent="0.3">
      <c r="B7" s="35" t="s">
        <v>22</v>
      </c>
      <c r="C7" s="33">
        <f>Foglio1!C18</f>
        <v>0.10000000000000002</v>
      </c>
      <c r="D7" s="46">
        <f>Foglio1!D18</f>
        <v>0.10000000000000002</v>
      </c>
      <c r="E7" s="46">
        <f>Foglio1!E18</f>
        <v>0.10000000000000002</v>
      </c>
      <c r="F7" s="51">
        <f>Foglio1!F18</f>
        <v>0.10000000000000003</v>
      </c>
      <c r="G7" s="33">
        <f>Foglio1!M18</f>
        <v>0.10000000000000002</v>
      </c>
      <c r="H7" s="46">
        <f>Foglio1!N18</f>
        <v>0.10000000000000002</v>
      </c>
      <c r="I7" s="46">
        <f>Foglio1!O18</f>
        <v>0.1</v>
      </c>
      <c r="J7" s="51">
        <f>Foglio1!P18</f>
        <v>0.1</v>
      </c>
    </row>
    <row r="8" spans="2:38" ht="15.75" thickBot="1" x14ac:dyDescent="0.3">
      <c r="B8" s="35" t="s">
        <v>23</v>
      </c>
      <c r="C8" s="34">
        <f>Foglio1!C19</f>
        <v>4.3584799143682122E-2</v>
      </c>
      <c r="D8" s="52">
        <f>Foglio1!D19</f>
        <v>6.154664211679179E-2</v>
      </c>
      <c r="E8" s="52">
        <f>Foglio1!E19</f>
        <v>7.5466584975021206E-2</v>
      </c>
      <c r="F8" s="53">
        <f>Foglio1!F19</f>
        <v>8.6555505252415205E-2</v>
      </c>
      <c r="G8" s="34">
        <f>Foglio1!M19</f>
        <v>6.1420739973676836E-2</v>
      </c>
      <c r="H8" s="52">
        <f>Foglio1!N19</f>
        <v>8.6306889289093733E-2</v>
      </c>
      <c r="I8" s="52">
        <f>Foglio1!O19</f>
        <v>0.10611162126313643</v>
      </c>
      <c r="J8" s="53">
        <f>Foglio1!P19</f>
        <v>0.12057424568809731</v>
      </c>
      <c r="AF8" s="56" t="s">
        <v>56</v>
      </c>
      <c r="AI8" s="55" t="s">
        <v>55</v>
      </c>
      <c r="AL8" t="s">
        <v>57</v>
      </c>
    </row>
    <row r="9" spans="2:38" ht="15.75" thickBot="1" x14ac:dyDescent="0.3"/>
    <row r="10" spans="2:38" ht="15.75" thickBot="1" x14ac:dyDescent="0.3">
      <c r="C10" s="92" t="s">
        <v>26</v>
      </c>
      <c r="D10" s="93"/>
      <c r="E10" s="93"/>
      <c r="F10" s="94"/>
      <c r="G10" s="95" t="s">
        <v>27</v>
      </c>
      <c r="H10" s="96"/>
      <c r="I10" s="96"/>
      <c r="J10" s="97"/>
      <c r="AE10" s="54">
        <f>(1/(97.01+1))*9.8</f>
        <v>9.9989796959493935E-2</v>
      </c>
      <c r="AF10" s="54">
        <f>(2/(97.01+2))*9.8</f>
        <v>0.19795980204019797</v>
      </c>
      <c r="AG10" s="54"/>
      <c r="AH10" s="54">
        <f>(2/(97.01+2))*9.8</f>
        <v>0.19795980204019797</v>
      </c>
      <c r="AI10" s="54">
        <f>(4/(97.01+4))*9.8</f>
        <v>0.38808038808038808</v>
      </c>
      <c r="AK10" s="54">
        <f>(4/(97.01+4))*9.8</f>
        <v>0.38808038808038808</v>
      </c>
      <c r="AL10" s="54">
        <f>(8/(97.01+8))*9.8</f>
        <v>0.74659556232739743</v>
      </c>
    </row>
    <row r="11" spans="2:38" ht="15.75" thickBot="1" x14ac:dyDescent="0.3">
      <c r="C11" s="37">
        <v>32</v>
      </c>
      <c r="D11" s="38">
        <v>52</v>
      </c>
      <c r="E11" s="37">
        <v>72</v>
      </c>
      <c r="F11" s="38">
        <v>92</v>
      </c>
      <c r="G11" s="37">
        <v>32</v>
      </c>
      <c r="H11" s="38">
        <v>52</v>
      </c>
      <c r="I11" s="37">
        <v>72</v>
      </c>
      <c r="J11" s="38">
        <v>92</v>
      </c>
    </row>
    <row r="12" spans="2:38" ht="15.75" thickBot="1" x14ac:dyDescent="0.3">
      <c r="B12" s="35" t="s">
        <v>8</v>
      </c>
      <c r="C12" s="47">
        <f>Foglio1!C39/1000</f>
        <v>1.2287333333333335</v>
      </c>
      <c r="D12" s="48">
        <f>Foglio1!D39/1000</f>
        <v>1.7042333333333335</v>
      </c>
      <c r="E12" s="48">
        <f>Foglio1!E39/1000</f>
        <v>2.0743666666666667</v>
      </c>
      <c r="F12" s="49">
        <f>Foglio1!F39/1000</f>
        <v>2.3892000000000002</v>
      </c>
      <c r="G12" s="47">
        <f>Foglio1!M39/1000</f>
        <v>1.0745666666666667</v>
      </c>
      <c r="H12" s="48">
        <f>Foglio1!N39/1000</f>
        <v>1.4878999999999998</v>
      </c>
      <c r="I12" s="48">
        <f>Foglio1!O39/1000</f>
        <v>1.81</v>
      </c>
      <c r="J12" s="49">
        <f>Foglio1!P39/1000</f>
        <v>2.0839000000000003</v>
      </c>
      <c r="AE12">
        <f>AF10/AE10</f>
        <v>1.9798000201999799</v>
      </c>
      <c r="AH12">
        <f>AI10/AH10</f>
        <v>1.9603999603999602</v>
      </c>
      <c r="AK12">
        <f>AL10/AK10</f>
        <v>1.9238167793543473</v>
      </c>
    </row>
    <row r="13" spans="2:38" ht="15.75" thickBot="1" x14ac:dyDescent="0.3">
      <c r="B13" s="36" t="s">
        <v>9</v>
      </c>
      <c r="C13" s="32">
        <f>Foglio1!C40</f>
        <v>0.36144578313253012</v>
      </c>
      <c r="D13" s="45">
        <f>Foglio1!D40</f>
        <v>0.50335570469798663</v>
      </c>
      <c r="E13" s="45">
        <f>Foglio1!E40</f>
        <v>0.61728395061728403</v>
      </c>
      <c r="F13" s="50">
        <f>Foglio1!F40</f>
        <v>0.69767441860465118</v>
      </c>
      <c r="G13" s="32">
        <f>Foglio1!M40</f>
        <v>0.41666666666666669</v>
      </c>
      <c r="H13" s="45">
        <f>Foglio1!N40</f>
        <v>0.57915057915057921</v>
      </c>
      <c r="I13" s="45">
        <f>Foglio1!O40</f>
        <v>0.70422535211267623</v>
      </c>
      <c r="J13" s="50">
        <f>Foglio1!P40</f>
        <v>0.80645161290322576</v>
      </c>
    </row>
    <row r="14" spans="2:38" ht="15.75" thickBot="1" x14ac:dyDescent="0.3">
      <c r="B14" s="35" t="s">
        <v>14</v>
      </c>
      <c r="C14" s="98">
        <f>Foglio1!E49</f>
        <v>0.29397060293970606</v>
      </c>
      <c r="D14" s="99"/>
      <c r="E14" s="99"/>
      <c r="F14" s="100"/>
      <c r="G14" s="98">
        <f>Foglio1!F49</f>
        <v>0.38808038808038808</v>
      </c>
      <c r="H14" s="99"/>
      <c r="I14" s="99"/>
      <c r="J14" s="100"/>
    </row>
    <row r="15" spans="2:38" ht="15.75" thickBot="1" x14ac:dyDescent="0.3">
      <c r="B15" s="35" t="s">
        <v>28</v>
      </c>
      <c r="C15" s="101">
        <f>Foglio1!E51</f>
        <v>1.038690251562785E-3</v>
      </c>
      <c r="D15" s="102"/>
      <c r="E15" s="102"/>
      <c r="F15" s="103"/>
      <c r="G15" s="101">
        <f>Foglio1!F51</f>
        <v>1.0470409638808809E-3</v>
      </c>
      <c r="H15" s="102"/>
      <c r="I15" s="102"/>
      <c r="J15" s="103"/>
    </row>
    <row r="16" spans="2:38" ht="15.75" thickBot="1" x14ac:dyDescent="0.3">
      <c r="B16" s="35" t="s">
        <v>22</v>
      </c>
      <c r="C16" s="33">
        <f>Foglio1!C41</f>
        <v>0.1</v>
      </c>
      <c r="D16" s="46">
        <f>Foglio1!D41</f>
        <v>0.10000000000000003</v>
      </c>
      <c r="E16" s="46">
        <f>Foglio1!E41</f>
        <v>0.10000000000000002</v>
      </c>
      <c r="F16" s="51">
        <f>Foglio1!F41</f>
        <v>0.10000000000000002</v>
      </c>
      <c r="G16" s="33">
        <f>Foglio1!M41</f>
        <v>9.9999999999999992E-2</v>
      </c>
      <c r="H16" s="46">
        <f>Foglio1!N41</f>
        <v>0.1</v>
      </c>
      <c r="I16" s="46">
        <f>Foglio1!O41</f>
        <v>0.10000000000000002</v>
      </c>
      <c r="J16" s="51">
        <f>Foglio1!P41</f>
        <v>0.10000000000000002</v>
      </c>
    </row>
    <row r="17" spans="2:20" ht="15.75" thickBot="1" x14ac:dyDescent="0.3">
      <c r="B17" s="35" t="s">
        <v>23</v>
      </c>
      <c r="C17" s="34">
        <f>Foglio1!C42</f>
        <v>7.4902017709391783E-2</v>
      </c>
      <c r="D17" s="52">
        <f>Foglio1!D42</f>
        <v>0.10573848024863747</v>
      </c>
      <c r="E17" s="52">
        <f>Foglio1!E42</f>
        <v>0.13107757963725045</v>
      </c>
      <c r="F17" s="53">
        <f>Foglio1!F42</f>
        <v>0.14926987560843702</v>
      </c>
      <c r="G17" s="34">
        <f>Foglio1!M42</f>
        <v>8.6805555555555566E-2</v>
      </c>
      <c r="H17" s="52">
        <f>Foglio1!N42</f>
        <v>0.12253842369672488</v>
      </c>
      <c r="I17" s="52">
        <f>Foglio1!O42</f>
        <v>0.15076373735369972</v>
      </c>
      <c r="J17" s="53">
        <f>Foglio1!P42</f>
        <v>0.17429760665972943</v>
      </c>
    </row>
    <row r="20" spans="2:20" x14ac:dyDescent="0.25">
      <c r="D20" s="83"/>
      <c r="E20" s="83"/>
      <c r="F20" s="83"/>
      <c r="G20" s="83"/>
      <c r="H20" s="83"/>
      <c r="I20" s="83"/>
      <c r="J20" s="83"/>
      <c r="K20" s="83"/>
      <c r="L20" s="1"/>
    </row>
    <row r="21" spans="2:20" x14ac:dyDescent="0.25">
      <c r="D21" s="1"/>
      <c r="E21" s="1"/>
      <c r="F21" s="1"/>
      <c r="G21" s="1"/>
      <c r="H21" s="1"/>
      <c r="I21" s="1"/>
      <c r="J21" s="1"/>
      <c r="K21" s="1"/>
      <c r="L21" s="1"/>
    </row>
    <row r="22" spans="2:20" x14ac:dyDescent="0.25">
      <c r="D22" s="60"/>
      <c r="E22" s="61"/>
      <c r="F22" s="60"/>
      <c r="G22" s="61"/>
      <c r="H22" s="60"/>
      <c r="I22" s="61"/>
      <c r="J22" s="60"/>
      <c r="K22" s="61"/>
      <c r="L22" s="1"/>
    </row>
    <row r="23" spans="2:20" x14ac:dyDescent="0.25">
      <c r="D23" s="60"/>
      <c r="E23" s="61"/>
      <c r="F23" s="60"/>
      <c r="G23" s="61"/>
      <c r="H23" s="60"/>
      <c r="I23" s="61"/>
      <c r="J23" s="60"/>
      <c r="K23" s="61"/>
      <c r="L23" s="1"/>
    </row>
    <row r="24" spans="2:20" x14ac:dyDescent="0.25">
      <c r="D24" s="62"/>
      <c r="E24" s="63"/>
      <c r="F24" s="62"/>
      <c r="G24" s="63"/>
      <c r="H24" s="62"/>
      <c r="I24" s="63"/>
      <c r="J24" s="62"/>
      <c r="K24" s="63"/>
      <c r="L24" s="64"/>
    </row>
    <row r="25" spans="2:20" x14ac:dyDescent="0.25">
      <c r="C25" s="2"/>
      <c r="D25" s="59" t="s">
        <v>9</v>
      </c>
      <c r="E25" s="59" t="s">
        <v>58</v>
      </c>
      <c r="F25" s="59" t="s">
        <v>9</v>
      </c>
      <c r="G25" s="59" t="s">
        <v>58</v>
      </c>
      <c r="H25" s="59" t="s">
        <v>9</v>
      </c>
      <c r="I25" s="59" t="s">
        <v>58</v>
      </c>
      <c r="J25" s="59" t="s">
        <v>9</v>
      </c>
      <c r="K25" s="59" t="s">
        <v>58</v>
      </c>
    </row>
    <row r="26" spans="2:20" x14ac:dyDescent="0.25">
      <c r="C26" s="2">
        <v>32</v>
      </c>
      <c r="D26" s="2">
        <v>0.21299999999999999</v>
      </c>
      <c r="E26" s="2">
        <v>2</v>
      </c>
      <c r="F26" s="2">
        <v>0.29799999999999999</v>
      </c>
      <c r="G26" s="2">
        <v>1.48</v>
      </c>
      <c r="H26" s="2">
        <v>0.316</v>
      </c>
      <c r="I26" s="2">
        <v>1.23</v>
      </c>
      <c r="J26" s="2">
        <v>0.41699999999999998</v>
      </c>
      <c r="K26" s="2">
        <v>1.07</v>
      </c>
    </row>
    <row r="27" spans="2:20" x14ac:dyDescent="0.25">
      <c r="C27" s="2">
        <v>52</v>
      </c>
      <c r="D27" s="2">
        <v>0.29899999999999999</v>
      </c>
      <c r="E27" s="2">
        <v>2.81</v>
      </c>
      <c r="F27" s="2">
        <v>0.41399999999999998</v>
      </c>
      <c r="G27" s="2">
        <v>2.06</v>
      </c>
      <c r="H27" s="2">
        <v>0.503</v>
      </c>
      <c r="I27" s="2">
        <v>1.7</v>
      </c>
      <c r="J27" s="2">
        <v>0.57899999999999996</v>
      </c>
      <c r="K27" s="2">
        <v>1.49</v>
      </c>
      <c r="M27" s="2"/>
      <c r="N27" s="81" t="s">
        <v>66</v>
      </c>
      <c r="O27" s="2" t="s">
        <v>67</v>
      </c>
      <c r="P27" s="2" t="s">
        <v>68</v>
      </c>
      <c r="Q27" s="91" t="s">
        <v>69</v>
      </c>
      <c r="R27" s="91"/>
      <c r="S27" s="91" t="s">
        <v>70</v>
      </c>
      <c r="T27" s="91"/>
    </row>
    <row r="28" spans="2:20" x14ac:dyDescent="0.25">
      <c r="C28" s="2">
        <v>72</v>
      </c>
      <c r="D28" s="2">
        <v>0.36399999999999999</v>
      </c>
      <c r="E28" s="2">
        <v>3.42</v>
      </c>
      <c r="F28" s="2">
        <v>0.505</v>
      </c>
      <c r="G28" s="2">
        <v>2.5099999999999998</v>
      </c>
      <c r="H28" s="2">
        <v>0.67100000000000004</v>
      </c>
      <c r="I28" s="2">
        <v>2.0699999999999998</v>
      </c>
      <c r="J28" s="2">
        <v>0.70399999999999996</v>
      </c>
      <c r="K28" s="2">
        <v>1.81</v>
      </c>
      <c r="M28" s="2">
        <v>1</v>
      </c>
      <c r="N28" s="2">
        <f>(D4-C4)/(D3-C3)</f>
        <v>0.10572582485807569</v>
      </c>
      <c r="O28" s="2">
        <f>(E4-D4)/(E3-D3)</f>
        <v>0.1072215227943141</v>
      </c>
      <c r="P28" s="2">
        <f>(F4-E4)/(F3-E3)</f>
        <v>9.7977259770871711E-2</v>
      </c>
      <c r="Q28" s="91">
        <f>STDEV(N28:P28)</f>
        <v>4.962085785797616E-3</v>
      </c>
      <c r="R28" s="91"/>
      <c r="S28" s="91">
        <f>Q28/SQRT(3)</f>
        <v>2.8648615641722695E-3</v>
      </c>
      <c r="T28" s="91"/>
    </row>
    <row r="29" spans="2:20" x14ac:dyDescent="0.25">
      <c r="C29" s="2">
        <v>92</v>
      </c>
      <c r="D29" s="2">
        <v>0.41599999999999998</v>
      </c>
      <c r="E29" s="12">
        <v>3.94</v>
      </c>
      <c r="F29" s="12">
        <v>0.56999999999999995</v>
      </c>
      <c r="G29" s="12">
        <v>2.89</v>
      </c>
      <c r="H29" s="2">
        <v>0.69799999999999995</v>
      </c>
      <c r="I29" s="2">
        <v>2.39</v>
      </c>
      <c r="J29" s="2">
        <v>0.80600000000000005</v>
      </c>
      <c r="K29" s="2">
        <v>2.08</v>
      </c>
      <c r="M29" s="2">
        <v>2</v>
      </c>
      <c r="N29" s="2">
        <f>(H4-G4)/(H3-G3)</f>
        <v>0.20124846427518922</v>
      </c>
      <c r="O29" s="2">
        <f>(I4-H4)/(I3-H3)</f>
        <v>0.20167353039257366</v>
      </c>
      <c r="P29" s="2">
        <f>(J4-I4)/(J3-I3)</f>
        <v>0.17387936157839923</v>
      </c>
      <c r="Q29" s="91">
        <f t="shared" ref="Q29:Q31" si="0">STDEV(N29:P29)</f>
        <v>1.5925683050251525E-2</v>
      </c>
      <c r="R29" s="91"/>
      <c r="S29" s="91">
        <f t="shared" ref="S29:S31" si="1">Q29/SQRT(3)</f>
        <v>9.1946973960913784E-3</v>
      </c>
      <c r="T29" s="91"/>
    </row>
    <row r="30" spans="2:20" x14ac:dyDescent="0.25">
      <c r="E30" s="57"/>
      <c r="F30" s="58"/>
      <c r="G30" s="57"/>
      <c r="H30" s="57"/>
      <c r="M30" s="2">
        <v>3</v>
      </c>
      <c r="N30" s="2">
        <f>(D13-C13)/(D12-C12)</f>
        <v>0.29844357847624919</v>
      </c>
      <c r="O30" s="2">
        <f>(E13-D13)/(E12-D12)</f>
        <v>0.30780325806726616</v>
      </c>
      <c r="P30" s="2">
        <f>(F13-E13)/(F12-E12)</f>
        <v>0.25534293696358001</v>
      </c>
      <c r="Q30" s="91">
        <f>STDEV(N30:P30)</f>
        <v>2.7980213816052167E-2</v>
      </c>
      <c r="R30" s="91"/>
      <c r="S30" s="91">
        <f t="shared" si="1"/>
        <v>1.6154383978681006E-2</v>
      </c>
      <c r="T30" s="91"/>
    </row>
    <row r="31" spans="2:20" x14ac:dyDescent="0.25">
      <c r="M31" s="2">
        <v>4</v>
      </c>
      <c r="N31" s="2">
        <f>(H13-G13)/(H12-G12)</f>
        <v>0.39310623988043375</v>
      </c>
      <c r="O31" s="2">
        <f>(I13-H13)/(I12-H12)</f>
        <v>0.388310378646684</v>
      </c>
      <c r="P31" s="2">
        <f>(J13-I13)/(J12-I12)</f>
        <v>0.37322475644596359</v>
      </c>
      <c r="Q31" s="91">
        <f t="shared" si="0"/>
        <v>1.0375047515645117E-2</v>
      </c>
      <c r="R31" s="91"/>
      <c r="S31" s="91">
        <f t="shared" si="1"/>
        <v>5.9900364760128669E-3</v>
      </c>
      <c r="T31" s="91"/>
    </row>
  </sheetData>
  <mergeCells count="26">
    <mergeCell ref="D20:E20"/>
    <mergeCell ref="F20:G20"/>
    <mergeCell ref="H20:I20"/>
    <mergeCell ref="J20:K20"/>
    <mergeCell ref="G1:J1"/>
    <mergeCell ref="C1:F1"/>
    <mergeCell ref="C10:F10"/>
    <mergeCell ref="G10:J10"/>
    <mergeCell ref="C6:F6"/>
    <mergeCell ref="G6:J6"/>
    <mergeCell ref="C15:F15"/>
    <mergeCell ref="G15:J15"/>
    <mergeCell ref="C5:F5"/>
    <mergeCell ref="G14:J14"/>
    <mergeCell ref="C14:F14"/>
    <mergeCell ref="G5:J5"/>
    <mergeCell ref="Q31:R31"/>
    <mergeCell ref="S28:T28"/>
    <mergeCell ref="S29:T29"/>
    <mergeCell ref="S30:T30"/>
    <mergeCell ref="S31:T31"/>
    <mergeCell ref="Q27:R27"/>
    <mergeCell ref="S27:T27"/>
    <mergeCell ref="Q28:R28"/>
    <mergeCell ref="Q29:R29"/>
    <mergeCell ref="Q30:R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0" workbookViewId="0">
      <selection sqref="A1:J25"/>
    </sheetView>
  </sheetViews>
  <sheetFormatPr defaultRowHeight="15" x14ac:dyDescent="0.25"/>
  <cols>
    <col min="3" max="10" width="11" bestFit="1" customWidth="1"/>
  </cols>
  <sheetData>
    <row r="1" spans="1:21" x14ac:dyDescent="0.25">
      <c r="A1" s="68"/>
      <c r="B1" s="68"/>
      <c r="C1" s="85" t="s">
        <v>59</v>
      </c>
      <c r="D1" s="85"/>
      <c r="E1" s="85"/>
      <c r="F1" s="86"/>
      <c r="G1" s="88" t="s">
        <v>64</v>
      </c>
      <c r="H1" s="85"/>
      <c r="I1" s="85"/>
      <c r="J1" s="85"/>
      <c r="K1" s="70"/>
      <c r="L1" s="70"/>
      <c r="S1" s="1"/>
      <c r="T1" s="1"/>
      <c r="U1" s="1"/>
    </row>
    <row r="2" spans="1:21" x14ac:dyDescent="0.25">
      <c r="A2" s="87" t="s">
        <v>60</v>
      </c>
      <c r="B2" s="71" t="s">
        <v>0</v>
      </c>
      <c r="C2" s="72" t="s">
        <v>3</v>
      </c>
      <c r="D2" s="72" t="s">
        <v>4</v>
      </c>
      <c r="E2" s="72" t="s">
        <v>5</v>
      </c>
      <c r="F2" s="79" t="s">
        <v>6</v>
      </c>
      <c r="G2" s="77" t="s">
        <v>3</v>
      </c>
      <c r="H2" s="72" t="s">
        <v>4</v>
      </c>
      <c r="I2" s="72" t="s">
        <v>5</v>
      </c>
      <c r="J2" s="72" t="s">
        <v>6</v>
      </c>
      <c r="K2" s="70"/>
      <c r="L2" s="70"/>
      <c r="S2" s="1"/>
      <c r="T2" s="67"/>
      <c r="U2" s="1"/>
    </row>
    <row r="3" spans="1:21" x14ac:dyDescent="0.25">
      <c r="A3" s="87"/>
      <c r="B3" s="72" t="s">
        <v>1</v>
      </c>
      <c r="C3" s="73">
        <v>23.9</v>
      </c>
      <c r="D3" s="73">
        <v>16.8</v>
      </c>
      <c r="E3" s="73">
        <v>13.8</v>
      </c>
      <c r="F3" s="80">
        <v>12.1</v>
      </c>
      <c r="G3" s="78">
        <v>16.8</v>
      </c>
      <c r="H3" s="73">
        <v>12.1</v>
      </c>
      <c r="I3" s="73">
        <v>9.9</v>
      </c>
      <c r="J3" s="73">
        <v>8.6999999999999993</v>
      </c>
      <c r="K3" s="70"/>
      <c r="L3" s="70"/>
      <c r="S3" s="1"/>
      <c r="T3" s="1"/>
      <c r="U3" s="1"/>
    </row>
    <row r="4" spans="1:21" x14ac:dyDescent="0.25">
      <c r="A4" s="87"/>
      <c r="B4" s="72" t="s">
        <v>2</v>
      </c>
      <c r="C4" s="73">
        <v>1985.9</v>
      </c>
      <c r="D4" s="73">
        <v>2813.7</v>
      </c>
      <c r="E4" s="73">
        <v>3396.2</v>
      </c>
      <c r="F4" s="80">
        <v>3909.1</v>
      </c>
      <c r="G4" s="78">
        <v>1481.7</v>
      </c>
      <c r="H4" s="73">
        <v>2058.8000000000002</v>
      </c>
      <c r="I4" s="73">
        <v>2508.1999999999998</v>
      </c>
      <c r="J4" s="73">
        <v>2890.5</v>
      </c>
      <c r="K4" s="70"/>
      <c r="L4" s="70"/>
      <c r="S4" s="1"/>
      <c r="T4" s="67"/>
      <c r="U4" s="1"/>
    </row>
    <row r="5" spans="1:21" x14ac:dyDescent="0.25">
      <c r="A5" s="68"/>
      <c r="B5" s="68"/>
      <c r="C5" s="70"/>
      <c r="D5" s="70"/>
      <c r="E5" s="70"/>
      <c r="F5" s="70"/>
      <c r="G5" s="70"/>
      <c r="H5" s="70"/>
      <c r="I5" s="70"/>
      <c r="J5" s="70"/>
      <c r="K5" s="70"/>
      <c r="L5" s="70"/>
      <c r="S5" s="1"/>
      <c r="T5" s="67"/>
      <c r="U5" s="1"/>
    </row>
    <row r="6" spans="1:21" ht="15" customHeight="1" x14ac:dyDescent="0.25">
      <c r="A6" s="87" t="s">
        <v>61</v>
      </c>
      <c r="B6" s="71" t="s">
        <v>0</v>
      </c>
      <c r="C6" s="72" t="s">
        <v>3</v>
      </c>
      <c r="D6" s="72" t="s">
        <v>4</v>
      </c>
      <c r="E6" s="72" t="s">
        <v>5</v>
      </c>
      <c r="F6" s="79" t="s">
        <v>6</v>
      </c>
      <c r="G6" s="77" t="s">
        <v>3</v>
      </c>
      <c r="H6" s="72" t="s">
        <v>4</v>
      </c>
      <c r="I6" s="72" t="s">
        <v>5</v>
      </c>
      <c r="J6" s="72" t="s">
        <v>6</v>
      </c>
      <c r="K6" s="70"/>
      <c r="L6" s="70"/>
      <c r="S6" s="1"/>
      <c r="T6" s="1"/>
      <c r="U6" s="1"/>
    </row>
    <row r="7" spans="1:21" x14ac:dyDescent="0.25">
      <c r="A7" s="87"/>
      <c r="B7" s="72" t="s">
        <v>1</v>
      </c>
      <c r="C7" s="73">
        <v>23.3</v>
      </c>
      <c r="D7" s="73">
        <v>16.7</v>
      </c>
      <c r="E7" s="73">
        <v>13.7</v>
      </c>
      <c r="F7" s="80">
        <v>12</v>
      </c>
      <c r="G7" s="78">
        <v>16.7</v>
      </c>
      <c r="H7" s="73">
        <v>12</v>
      </c>
      <c r="I7" s="73">
        <v>9.9</v>
      </c>
      <c r="J7" s="73">
        <v>8.6999999999999993</v>
      </c>
      <c r="K7" s="70"/>
      <c r="L7" s="70"/>
      <c r="S7" s="1"/>
      <c r="T7" s="1"/>
      <c r="U7" s="1"/>
    </row>
    <row r="8" spans="1:21" x14ac:dyDescent="0.25">
      <c r="A8" s="87"/>
      <c r="B8" s="72" t="s">
        <v>2</v>
      </c>
      <c r="C8" s="73">
        <v>2007</v>
      </c>
      <c r="D8" s="73">
        <v>2806.4</v>
      </c>
      <c r="E8" s="73">
        <v>3428.7</v>
      </c>
      <c r="F8" s="80">
        <v>3960</v>
      </c>
      <c r="G8" s="78">
        <v>1482.3</v>
      </c>
      <c r="H8" s="73">
        <v>2059.1</v>
      </c>
      <c r="I8" s="73">
        <v>2508.8000000000002</v>
      </c>
      <c r="J8" s="73">
        <v>2891.4</v>
      </c>
      <c r="K8" s="70"/>
      <c r="L8" s="70"/>
      <c r="S8" s="1"/>
      <c r="T8" s="1"/>
      <c r="U8" s="1"/>
    </row>
    <row r="9" spans="1:21" x14ac:dyDescent="0.25">
      <c r="A9" s="68"/>
      <c r="B9" s="68"/>
      <c r="C9" s="70"/>
      <c r="D9" s="70"/>
      <c r="E9" s="70"/>
      <c r="F9" s="70"/>
      <c r="G9" s="70"/>
      <c r="H9" s="70"/>
      <c r="I9" s="70"/>
      <c r="J9" s="70"/>
      <c r="K9" s="70"/>
      <c r="L9" s="70"/>
      <c r="S9" s="1"/>
      <c r="T9" s="1"/>
      <c r="U9" s="1"/>
    </row>
    <row r="10" spans="1:21" ht="15" customHeight="1" x14ac:dyDescent="0.25">
      <c r="A10" s="87" t="s">
        <v>62</v>
      </c>
      <c r="B10" s="71" t="s">
        <v>0</v>
      </c>
      <c r="C10" s="72" t="s">
        <v>3</v>
      </c>
      <c r="D10" s="72" t="s">
        <v>4</v>
      </c>
      <c r="E10" s="72" t="s">
        <v>5</v>
      </c>
      <c r="F10" s="79" t="s">
        <v>6</v>
      </c>
      <c r="G10" s="77" t="s">
        <v>3</v>
      </c>
      <c r="H10" s="72" t="s">
        <v>4</v>
      </c>
      <c r="I10" s="72" t="s">
        <v>5</v>
      </c>
      <c r="J10" s="72" t="s">
        <v>6</v>
      </c>
      <c r="K10" s="70"/>
      <c r="L10" s="70"/>
      <c r="S10" s="1"/>
      <c r="T10" s="1"/>
      <c r="U10" s="1"/>
    </row>
    <row r="11" spans="1:21" x14ac:dyDescent="0.25">
      <c r="A11" s="87"/>
      <c r="B11" s="72" t="s">
        <v>1</v>
      </c>
      <c r="C11" s="73">
        <v>23.1</v>
      </c>
      <c r="D11" s="73">
        <v>16.7</v>
      </c>
      <c r="E11" s="73">
        <v>13.7</v>
      </c>
      <c r="F11" s="80">
        <v>12</v>
      </c>
      <c r="G11" s="78">
        <v>16.8</v>
      </c>
      <c r="H11" s="73">
        <v>12.1</v>
      </c>
      <c r="I11" s="73">
        <v>9.9</v>
      </c>
      <c r="J11" s="73">
        <v>8.9</v>
      </c>
      <c r="K11" s="70"/>
      <c r="L11" s="70"/>
      <c r="S11" s="1"/>
      <c r="T11" s="1"/>
      <c r="U11" s="1"/>
    </row>
    <row r="12" spans="1:21" x14ac:dyDescent="0.25">
      <c r="A12" s="87"/>
      <c r="B12" s="72" t="s">
        <v>2</v>
      </c>
      <c r="C12" s="73">
        <v>2016.1</v>
      </c>
      <c r="D12" s="73">
        <v>2813.1</v>
      </c>
      <c r="E12" s="73">
        <v>3434.6</v>
      </c>
      <c r="F12" s="80">
        <v>3965.3</v>
      </c>
      <c r="G12" s="78">
        <v>1488.9</v>
      </c>
      <c r="H12" s="73">
        <v>2066.5</v>
      </c>
      <c r="I12" s="73">
        <v>2516.4</v>
      </c>
      <c r="J12" s="73">
        <v>2878</v>
      </c>
      <c r="K12" s="70"/>
      <c r="L12" s="70"/>
      <c r="S12" s="1"/>
      <c r="T12" s="1"/>
      <c r="U12" s="1"/>
    </row>
    <row r="13" spans="1:21" x14ac:dyDescent="0.25">
      <c r="A13" s="68"/>
      <c r="B13" s="68"/>
      <c r="C13" s="70"/>
      <c r="D13" s="70"/>
      <c r="E13" s="70"/>
      <c r="F13" s="70"/>
      <c r="G13" s="70"/>
      <c r="H13" s="70"/>
      <c r="I13" s="70"/>
      <c r="J13" s="70"/>
      <c r="K13" s="74"/>
      <c r="L13" s="74"/>
      <c r="M13" s="1"/>
      <c r="N13" s="1"/>
      <c r="O13" s="1"/>
      <c r="P13" s="1"/>
      <c r="Q13" s="1"/>
      <c r="R13" s="1"/>
    </row>
    <row r="14" spans="1:21" ht="15.75" customHeight="1" x14ac:dyDescent="0.25">
      <c r="A14" s="69"/>
      <c r="B14" s="68"/>
      <c r="C14" s="85" t="s">
        <v>63</v>
      </c>
      <c r="D14" s="85"/>
      <c r="E14" s="85"/>
      <c r="F14" s="86"/>
      <c r="G14" s="89" t="s">
        <v>65</v>
      </c>
      <c r="H14" s="90"/>
      <c r="I14" s="90"/>
      <c r="J14" s="88"/>
      <c r="K14" s="74"/>
      <c r="L14" s="74"/>
      <c r="M14" s="65"/>
      <c r="N14" s="65"/>
      <c r="O14" s="61"/>
      <c r="P14" s="61"/>
      <c r="Q14" s="1"/>
      <c r="R14" s="1"/>
    </row>
    <row r="15" spans="1:21" ht="15.75" customHeight="1" x14ac:dyDescent="0.25">
      <c r="A15" s="87" t="s">
        <v>60</v>
      </c>
      <c r="B15" s="71" t="s">
        <v>0</v>
      </c>
      <c r="C15" s="72" t="s">
        <v>3</v>
      </c>
      <c r="D15" s="72" t="s">
        <v>4</v>
      </c>
      <c r="E15" s="72" t="s">
        <v>5</v>
      </c>
      <c r="F15" s="79" t="s">
        <v>6</v>
      </c>
      <c r="G15" s="77" t="s">
        <v>3</v>
      </c>
      <c r="H15" s="72" t="s">
        <v>4</v>
      </c>
      <c r="I15" s="72" t="s">
        <v>5</v>
      </c>
      <c r="J15" s="72" t="s">
        <v>6</v>
      </c>
      <c r="K15" s="74"/>
      <c r="L15" s="74"/>
      <c r="M15" s="65"/>
      <c r="N15" s="65"/>
      <c r="O15" s="65"/>
      <c r="P15" s="65"/>
      <c r="Q15" s="20"/>
      <c r="R15" s="1"/>
    </row>
    <row r="16" spans="1:21" x14ac:dyDescent="0.25">
      <c r="A16" s="87"/>
      <c r="B16" s="72" t="s">
        <v>1</v>
      </c>
      <c r="C16" s="73">
        <v>13.8</v>
      </c>
      <c r="D16" s="73">
        <v>10</v>
      </c>
      <c r="E16" s="73">
        <v>8.1</v>
      </c>
      <c r="F16" s="80">
        <v>7.2</v>
      </c>
      <c r="G16" s="78">
        <v>12</v>
      </c>
      <c r="H16" s="73">
        <v>8.6999999999999993</v>
      </c>
      <c r="I16" s="73">
        <v>7.1</v>
      </c>
      <c r="J16" s="73">
        <v>6.2</v>
      </c>
      <c r="K16" s="74"/>
      <c r="L16" s="75"/>
      <c r="M16" s="60"/>
      <c r="N16" s="60"/>
      <c r="O16" s="60"/>
      <c r="P16" s="60"/>
      <c r="Q16" s="1"/>
      <c r="R16" s="1"/>
    </row>
    <row r="17" spans="1:20" x14ac:dyDescent="0.25">
      <c r="A17" s="87"/>
      <c r="B17" s="72" t="s">
        <v>2</v>
      </c>
      <c r="C17" s="73">
        <v>1227.4000000000001</v>
      </c>
      <c r="D17" s="73">
        <v>1703.2</v>
      </c>
      <c r="E17" s="73">
        <v>2073.5</v>
      </c>
      <c r="F17" s="80">
        <v>2388.4</v>
      </c>
      <c r="G17" s="78">
        <v>1073.4000000000001</v>
      </c>
      <c r="H17" s="73">
        <v>1487.6</v>
      </c>
      <c r="I17" s="73">
        <v>1810.3</v>
      </c>
      <c r="J17" s="73">
        <v>2084.6999999999998</v>
      </c>
      <c r="K17" s="74"/>
      <c r="L17" s="74"/>
      <c r="M17" s="1"/>
      <c r="N17" s="1"/>
      <c r="O17" s="1"/>
      <c r="P17" s="1"/>
      <c r="Q17" s="1"/>
    </row>
    <row r="18" spans="1:20" ht="15" customHeight="1" x14ac:dyDescent="0.25">
      <c r="A18" s="68"/>
      <c r="B18" s="68"/>
      <c r="C18" s="70"/>
      <c r="D18" s="70"/>
      <c r="E18" s="70"/>
      <c r="F18" s="70"/>
      <c r="G18" s="70"/>
      <c r="H18" s="70"/>
      <c r="I18" s="70"/>
      <c r="J18" s="70"/>
      <c r="K18" s="74"/>
      <c r="L18" s="74"/>
      <c r="M18" s="1"/>
      <c r="N18" s="1"/>
      <c r="O18" s="1"/>
      <c r="P18" s="1"/>
      <c r="Q18" s="1"/>
    </row>
    <row r="19" spans="1:20" ht="13.5" customHeight="1" x14ac:dyDescent="0.25">
      <c r="A19" s="87" t="s">
        <v>61</v>
      </c>
      <c r="B19" s="71" t="s">
        <v>0</v>
      </c>
      <c r="C19" s="72" t="s">
        <v>3</v>
      </c>
      <c r="D19" s="72" t="s">
        <v>4</v>
      </c>
      <c r="E19" s="72" t="s">
        <v>5</v>
      </c>
      <c r="F19" s="79" t="s">
        <v>6</v>
      </c>
      <c r="G19" s="77" t="s">
        <v>3</v>
      </c>
      <c r="H19" s="72" t="s">
        <v>4</v>
      </c>
      <c r="I19" s="72" t="s">
        <v>5</v>
      </c>
      <c r="J19" s="72" t="s">
        <v>6</v>
      </c>
      <c r="K19" s="70"/>
      <c r="L19" s="70"/>
    </row>
    <row r="20" spans="1:20" x14ac:dyDescent="0.25">
      <c r="A20" s="87"/>
      <c r="B20" s="72" t="s">
        <v>1</v>
      </c>
      <c r="C20" s="73">
        <v>13.9</v>
      </c>
      <c r="D20" s="73">
        <v>9.9</v>
      </c>
      <c r="E20" s="73">
        <v>8.1</v>
      </c>
      <c r="F20" s="80">
        <v>7.2</v>
      </c>
      <c r="G20" s="78">
        <v>12</v>
      </c>
      <c r="H20" s="73">
        <v>8.6</v>
      </c>
      <c r="I20" s="73">
        <v>7.1</v>
      </c>
      <c r="J20" s="73">
        <v>6.2</v>
      </c>
      <c r="K20" s="70"/>
      <c r="L20" s="70"/>
    </row>
    <row r="21" spans="1:20" x14ac:dyDescent="0.25">
      <c r="A21" s="87"/>
      <c r="B21" s="72" t="s">
        <v>2</v>
      </c>
      <c r="C21" s="73">
        <v>1230.8</v>
      </c>
      <c r="D21" s="73">
        <v>1707.1</v>
      </c>
      <c r="E21" s="73">
        <v>2077.8000000000002</v>
      </c>
      <c r="F21" s="80">
        <v>2393.1999999999998</v>
      </c>
      <c r="G21" s="78">
        <v>1074.0999999999999</v>
      </c>
      <c r="H21" s="73">
        <v>1487.1</v>
      </c>
      <c r="I21" s="73">
        <v>1808.9</v>
      </c>
      <c r="J21" s="73">
        <v>2082.5</v>
      </c>
      <c r="K21" s="70"/>
      <c r="L21" s="70"/>
    </row>
    <row r="22" spans="1:20" ht="15" customHeight="1" x14ac:dyDescent="0.25">
      <c r="A22" s="68"/>
      <c r="B22" s="68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20" ht="15" customHeight="1" x14ac:dyDescent="0.25">
      <c r="A23" s="87" t="s">
        <v>62</v>
      </c>
      <c r="B23" s="71" t="s">
        <v>0</v>
      </c>
      <c r="C23" s="72" t="s">
        <v>3</v>
      </c>
      <c r="D23" s="72" t="s">
        <v>4</v>
      </c>
      <c r="E23" s="72" t="s">
        <v>5</v>
      </c>
      <c r="F23" s="79" t="s">
        <v>6</v>
      </c>
      <c r="G23" s="77" t="s">
        <v>3</v>
      </c>
      <c r="H23" s="72" t="s">
        <v>4</v>
      </c>
      <c r="I23" s="72" t="s">
        <v>5</v>
      </c>
      <c r="J23" s="72" t="s">
        <v>6</v>
      </c>
      <c r="K23" s="70"/>
      <c r="L23" s="70"/>
      <c r="M23" s="3"/>
      <c r="N23" s="3"/>
      <c r="O23" s="3"/>
      <c r="P23" s="3"/>
    </row>
    <row r="24" spans="1:20" x14ac:dyDescent="0.25">
      <c r="A24" s="87"/>
      <c r="B24" s="72" t="s">
        <v>1</v>
      </c>
      <c r="C24" s="73">
        <v>13.8</v>
      </c>
      <c r="D24" s="73">
        <v>9.9</v>
      </c>
      <c r="E24" s="73">
        <v>8.1</v>
      </c>
      <c r="F24" s="80">
        <v>7.1</v>
      </c>
      <c r="G24" s="78">
        <v>12</v>
      </c>
      <c r="H24" s="73">
        <v>8.6</v>
      </c>
      <c r="I24" s="73">
        <v>7.1</v>
      </c>
      <c r="J24" s="73">
        <v>6.2</v>
      </c>
      <c r="K24" s="70"/>
      <c r="L24" s="70"/>
      <c r="M24" s="3"/>
      <c r="N24" s="3"/>
      <c r="O24" s="3"/>
      <c r="P24" s="3"/>
    </row>
    <row r="25" spans="1:20" x14ac:dyDescent="0.25">
      <c r="A25" s="87"/>
      <c r="B25" s="72" t="s">
        <v>2</v>
      </c>
      <c r="C25" s="73">
        <v>1228</v>
      </c>
      <c r="D25" s="73">
        <v>1702.4</v>
      </c>
      <c r="E25" s="73">
        <v>2071.8000000000002</v>
      </c>
      <c r="F25" s="80">
        <v>2386</v>
      </c>
      <c r="G25" s="78">
        <v>1076.2</v>
      </c>
      <c r="H25" s="73">
        <v>1489</v>
      </c>
      <c r="I25" s="73">
        <v>1810.8</v>
      </c>
      <c r="J25" s="73">
        <v>2084.5</v>
      </c>
      <c r="K25" s="74"/>
      <c r="L25" s="74"/>
      <c r="M25" s="1"/>
      <c r="N25" s="1"/>
      <c r="O25" s="1"/>
      <c r="P25" s="1"/>
      <c r="Q25" s="83"/>
      <c r="R25" s="83"/>
      <c r="S25" s="1"/>
      <c r="T25" s="1"/>
    </row>
    <row r="26" spans="1:20" x14ac:dyDescent="0.25">
      <c r="A26" s="68"/>
      <c r="B26" s="69"/>
      <c r="C26" s="74"/>
      <c r="D26" s="74"/>
      <c r="E26" s="74"/>
      <c r="F26" s="74"/>
      <c r="G26" s="76"/>
      <c r="H26" s="66"/>
      <c r="I26" s="74"/>
      <c r="J26" s="74"/>
      <c r="K26" s="74"/>
      <c r="L26" s="74"/>
      <c r="M26" s="1"/>
      <c r="N26" s="1"/>
      <c r="O26" s="1"/>
      <c r="P26" s="1"/>
      <c r="Q26" s="31"/>
      <c r="R26" s="66"/>
      <c r="S26" s="1"/>
      <c r="T26" s="1"/>
    </row>
    <row r="27" spans="1:20" x14ac:dyDescent="0.25">
      <c r="A27" s="68"/>
      <c r="B27" s="69"/>
      <c r="C27" s="74"/>
      <c r="D27" s="74"/>
      <c r="E27" s="74"/>
      <c r="F27" s="74"/>
      <c r="G27" s="76"/>
      <c r="H27" s="66"/>
      <c r="I27" s="74"/>
      <c r="J27" s="74"/>
      <c r="K27" s="74"/>
      <c r="L27" s="74"/>
      <c r="M27" s="1"/>
      <c r="N27" s="1"/>
      <c r="O27" s="1"/>
      <c r="P27" s="1"/>
      <c r="Q27" s="31"/>
      <c r="R27" s="66"/>
      <c r="S27" s="1"/>
      <c r="T27" s="1"/>
    </row>
    <row r="28" spans="1:20" x14ac:dyDescent="0.25">
      <c r="A28" s="68"/>
      <c r="B28" s="69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"/>
      <c r="N28" s="1"/>
      <c r="O28" s="1"/>
      <c r="P28" s="1"/>
      <c r="Q28" s="1"/>
      <c r="R28" s="26"/>
      <c r="S28" s="1"/>
      <c r="T28" s="1"/>
    </row>
    <row r="29" spans="1:20" x14ac:dyDescent="0.25">
      <c r="A29" s="70"/>
      <c r="B29" s="74"/>
      <c r="C29" s="74"/>
      <c r="D29" s="74"/>
      <c r="E29" s="74"/>
      <c r="F29" s="74"/>
      <c r="G29" s="84"/>
      <c r="H29" s="84"/>
      <c r="I29" s="74"/>
      <c r="J29" s="74"/>
      <c r="K29" s="74"/>
      <c r="L29" s="74"/>
      <c r="M29" s="1"/>
      <c r="N29" s="1"/>
      <c r="O29" s="1"/>
      <c r="P29" s="1"/>
      <c r="Q29" s="83"/>
      <c r="R29" s="83"/>
      <c r="S29" s="1"/>
      <c r="T29" s="1"/>
    </row>
    <row r="30" spans="1:20" x14ac:dyDescent="0.25">
      <c r="A30" s="70"/>
      <c r="B30" s="74"/>
      <c r="C30" s="74"/>
      <c r="D30" s="74"/>
      <c r="E30" s="74"/>
      <c r="F30" s="74"/>
      <c r="G30" s="76"/>
      <c r="H30" s="66"/>
      <c r="I30" s="74"/>
      <c r="J30" s="74"/>
      <c r="K30" s="74"/>
      <c r="L30" s="74"/>
      <c r="M30" s="1"/>
      <c r="N30" s="1"/>
      <c r="O30" s="1"/>
      <c r="P30" s="1"/>
      <c r="Q30" s="31"/>
      <c r="R30" s="66"/>
      <c r="S30" s="1"/>
      <c r="T30" s="1"/>
    </row>
    <row r="31" spans="1:20" x14ac:dyDescent="0.25">
      <c r="A31" s="70"/>
      <c r="B31" s="74"/>
      <c r="C31" s="74"/>
      <c r="D31" s="74"/>
      <c r="E31" s="74"/>
      <c r="F31" s="74"/>
      <c r="G31" s="76"/>
      <c r="H31" s="66"/>
      <c r="I31" s="74"/>
      <c r="J31" s="74"/>
      <c r="K31" s="74"/>
      <c r="L31" s="74"/>
      <c r="M31" s="1"/>
      <c r="N31" s="1"/>
      <c r="O31" s="1"/>
      <c r="P31" s="1"/>
      <c r="Q31" s="31"/>
      <c r="R31" s="66"/>
      <c r="S31" s="1"/>
      <c r="T31" s="1"/>
    </row>
    <row r="32" spans="1:20" x14ac:dyDescent="0.25">
      <c r="B32" s="26"/>
      <c r="C32" s="1"/>
      <c r="D32" s="1"/>
      <c r="E32" s="1"/>
      <c r="F32" s="1"/>
      <c r="G32" s="31"/>
      <c r="H32" s="1"/>
      <c r="I32" s="1"/>
      <c r="J32" s="1"/>
      <c r="K32" s="1"/>
      <c r="L32" s="26"/>
      <c r="M32" s="1"/>
      <c r="N32" s="1"/>
      <c r="O32" s="1"/>
      <c r="P32" s="1"/>
      <c r="Q32" s="31"/>
      <c r="R32" s="1"/>
      <c r="S32" s="1"/>
      <c r="T32" s="1"/>
    </row>
    <row r="33" spans="1:20" x14ac:dyDescent="0.25">
      <c r="B33" s="26"/>
      <c r="C33" s="1"/>
      <c r="D33" s="1"/>
      <c r="E33" s="1"/>
      <c r="F33" s="1"/>
      <c r="G33" s="83"/>
      <c r="H33" s="83"/>
      <c r="I33" s="1"/>
      <c r="J33" s="1"/>
      <c r="K33" s="1"/>
      <c r="L33" s="26"/>
      <c r="M33" s="1"/>
      <c r="N33" s="1"/>
      <c r="O33" s="1"/>
      <c r="P33" s="1"/>
      <c r="Q33" s="83"/>
      <c r="R33" s="83"/>
      <c r="S33" s="1"/>
      <c r="T33" s="1"/>
    </row>
    <row r="34" spans="1:20" x14ac:dyDescent="0.25">
      <c r="B34" s="26"/>
      <c r="C34" s="1"/>
      <c r="D34" s="1"/>
      <c r="E34" s="1"/>
      <c r="F34" s="1"/>
      <c r="G34" s="31"/>
      <c r="H34" s="66"/>
      <c r="I34" s="1"/>
      <c r="J34" s="1"/>
      <c r="K34" s="1"/>
      <c r="L34" s="26"/>
      <c r="M34" s="1"/>
      <c r="N34" s="1"/>
      <c r="O34" s="1"/>
      <c r="P34" s="1"/>
      <c r="Q34" s="31"/>
      <c r="R34" s="66"/>
      <c r="S34" s="1"/>
      <c r="T34" s="1"/>
    </row>
    <row r="35" spans="1:20" x14ac:dyDescent="0.25">
      <c r="B35" s="26"/>
      <c r="C35" s="1"/>
      <c r="D35" s="1"/>
      <c r="E35" s="1"/>
      <c r="F35" s="1"/>
      <c r="G35" s="31"/>
      <c r="H35" s="66"/>
      <c r="I35" s="1"/>
      <c r="J35" s="1"/>
      <c r="K35" s="1"/>
      <c r="L35" s="26"/>
      <c r="M35" s="1"/>
      <c r="N35" s="1"/>
      <c r="O35" s="1"/>
      <c r="P35" s="1"/>
      <c r="Q35" s="31"/>
      <c r="R35" s="66"/>
      <c r="S35" s="1"/>
      <c r="T35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65"/>
      <c r="D37" s="65"/>
      <c r="E37" s="65"/>
      <c r="F37" s="65"/>
      <c r="G37" s="1"/>
      <c r="H37" s="1"/>
      <c r="I37" s="1"/>
      <c r="J37" s="1"/>
      <c r="K37" s="1"/>
      <c r="L37" s="1"/>
      <c r="M37" s="65"/>
      <c r="N37" s="65"/>
      <c r="O37" s="65"/>
      <c r="P37" s="65"/>
      <c r="Q37" s="1"/>
      <c r="R37" s="1"/>
      <c r="S37" s="1"/>
      <c r="T37" s="1"/>
    </row>
    <row r="38" spans="1:20" x14ac:dyDescent="0.25">
      <c r="A38" s="1"/>
      <c r="B38" s="1"/>
      <c r="C38" s="65"/>
      <c r="D38" s="65"/>
      <c r="E38" s="65"/>
      <c r="F38" s="65"/>
      <c r="G38" s="20"/>
      <c r="H38" s="1"/>
      <c r="I38" s="1"/>
      <c r="J38" s="1"/>
      <c r="K38" s="1"/>
      <c r="L38" s="1"/>
      <c r="M38" s="65"/>
      <c r="N38" s="65"/>
      <c r="O38" s="65"/>
      <c r="P38" s="65"/>
      <c r="Q38" s="20"/>
      <c r="R38" s="1"/>
      <c r="S38" s="1"/>
      <c r="T38" s="1"/>
    </row>
    <row r="39" spans="1:20" x14ac:dyDescent="0.25">
      <c r="A39" s="1"/>
      <c r="B39" s="39"/>
      <c r="C39" s="60"/>
      <c r="D39" s="60"/>
      <c r="E39" s="60"/>
      <c r="F39" s="60"/>
      <c r="G39" s="1"/>
      <c r="H39" s="1"/>
      <c r="I39" s="1"/>
      <c r="J39" s="1"/>
      <c r="K39" s="1"/>
      <c r="L39" s="39"/>
      <c r="M39" s="60"/>
      <c r="N39" s="60"/>
      <c r="O39" s="60"/>
      <c r="P39" s="60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G42" s="1"/>
      <c r="H42" s="1"/>
    </row>
    <row r="43" spans="1:20" x14ac:dyDescent="0.25">
      <c r="G43" s="1"/>
      <c r="H43" s="1"/>
    </row>
  </sheetData>
  <mergeCells count="15">
    <mergeCell ref="C14:F14"/>
    <mergeCell ref="G14:J14"/>
    <mergeCell ref="A15:A17"/>
    <mergeCell ref="A23:A25"/>
    <mergeCell ref="A19:A21"/>
    <mergeCell ref="C1:F1"/>
    <mergeCell ref="A2:A4"/>
    <mergeCell ref="A6:A8"/>
    <mergeCell ref="A10:A12"/>
    <mergeCell ref="G1:J1"/>
    <mergeCell ref="Q25:R25"/>
    <mergeCell ref="G29:H29"/>
    <mergeCell ref="Q29:R29"/>
    <mergeCell ref="G33:H33"/>
    <mergeCell ref="Q33:R33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5" x14ac:dyDescent="0.25"/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0.99991657155552405</v>
      </c>
    </row>
    <row r="5" spans="1:9" x14ac:dyDescent="0.25">
      <c r="A5" s="40" t="s">
        <v>32</v>
      </c>
      <c r="B5" s="40">
        <v>0.99983315007135354</v>
      </c>
    </row>
    <row r="6" spans="1:9" x14ac:dyDescent="0.25">
      <c r="A6" s="40" t="s">
        <v>33</v>
      </c>
      <c r="B6" s="40">
        <v>0.99974972510703042</v>
      </c>
    </row>
    <row r="7" spans="1:9" x14ac:dyDescent="0.25">
      <c r="A7" s="40" t="s">
        <v>34</v>
      </c>
      <c r="B7" s="40">
        <v>1.385378911785598E-3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2.3002161450541559E-2</v>
      </c>
      <c r="D12" s="40">
        <v>2.3002161450541559E-2</v>
      </c>
      <c r="E12" s="40">
        <v>11984.819630218728</v>
      </c>
      <c r="F12" s="40">
        <v>8.3428444475904637E-5</v>
      </c>
    </row>
    <row r="13" spans="1:9" x14ac:dyDescent="0.25">
      <c r="A13" s="40" t="s">
        <v>38</v>
      </c>
      <c r="B13" s="40">
        <v>2</v>
      </c>
      <c r="C13" s="40">
        <v>3.8385494584404955E-6</v>
      </c>
      <c r="D13" s="40">
        <v>1.9192747292202477E-6</v>
      </c>
      <c r="E13" s="40"/>
      <c r="F13" s="40"/>
    </row>
    <row r="14" spans="1:9" ht="15.75" thickBot="1" x14ac:dyDescent="0.3">
      <c r="A14" s="41" t="s">
        <v>39</v>
      </c>
      <c r="B14" s="41">
        <v>3</v>
      </c>
      <c r="C14" s="41">
        <v>2.3005999999999999E-2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3.7295793190114668E-3</v>
      </c>
      <c r="C17" s="40">
        <v>2.9975064385218543E-3</v>
      </c>
      <c r="D17" s="40">
        <v>1.2442272920856898</v>
      </c>
      <c r="E17" s="40">
        <v>0.33945607541316614</v>
      </c>
      <c r="F17" s="40">
        <v>-9.1676499411361828E-3</v>
      </c>
      <c r="G17" s="40">
        <v>1.6626808579159116E-2</v>
      </c>
      <c r="H17" s="40">
        <v>-9.1676499411361828E-3</v>
      </c>
      <c r="I17" s="40">
        <v>1.6626808579159116E-2</v>
      </c>
    </row>
    <row r="18" spans="1:9" ht="15.75" thickBot="1" x14ac:dyDescent="0.3">
      <c r="A18" s="41" t="s">
        <v>53</v>
      </c>
      <c r="B18" s="41">
        <v>0.10493686793130272</v>
      </c>
      <c r="C18" s="41">
        <v>9.5854464745686815E-4</v>
      </c>
      <c r="D18" s="41">
        <v>109.47520098277383</v>
      </c>
      <c r="E18" s="41">
        <v>8.3428444475904665E-5</v>
      </c>
      <c r="F18" s="41">
        <v>0.10081258318733569</v>
      </c>
      <c r="G18" s="41">
        <v>0.10906115267526975</v>
      </c>
      <c r="H18" s="41">
        <v>0.10081258318733569</v>
      </c>
      <c r="I18" s="41">
        <v>0.10906115267526975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M13" sqref="M13"/>
    </sheetView>
  </sheetViews>
  <sheetFormatPr defaultRowHeight="15" x14ac:dyDescent="0.25"/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0.99945985110394975</v>
      </c>
    </row>
    <row r="5" spans="1:9" x14ac:dyDescent="0.25">
      <c r="A5" s="40" t="s">
        <v>32</v>
      </c>
      <c r="B5" s="40">
        <v>0.99891999396872933</v>
      </c>
    </row>
    <row r="6" spans="1:9" x14ac:dyDescent="0.25">
      <c r="A6" s="40" t="s">
        <v>33</v>
      </c>
      <c r="B6" s="40">
        <v>0.99837999095309393</v>
      </c>
    </row>
    <row r="7" spans="1:9" x14ac:dyDescent="0.25">
      <c r="A7" s="40" t="s">
        <v>34</v>
      </c>
      <c r="B7" s="40">
        <v>4.7500327368912507E-3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4.1737624377996919E-2</v>
      </c>
      <c r="D12" s="40">
        <v>4.1737624377996919E-2</v>
      </c>
      <c r="E12" s="40">
        <v>1849.8415102245367</v>
      </c>
      <c r="F12" s="40">
        <v>5.401488960503181E-4</v>
      </c>
    </row>
    <row r="13" spans="1:9" x14ac:dyDescent="0.25">
      <c r="A13" s="40" t="s">
        <v>38</v>
      </c>
      <c r="B13" s="40">
        <v>2</v>
      </c>
      <c r="C13" s="40">
        <v>4.5125622003077163E-5</v>
      </c>
      <c r="D13" s="40">
        <v>2.2562811001538581E-5</v>
      </c>
      <c r="E13" s="40"/>
      <c r="F13" s="40"/>
    </row>
    <row r="14" spans="1:9" ht="15.75" thickBot="1" x14ac:dyDescent="0.3">
      <c r="A14" s="41" t="s">
        <v>39</v>
      </c>
      <c r="B14" s="41">
        <v>3</v>
      </c>
      <c r="C14" s="41">
        <v>4.1782749999999994E-2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1.2438523477788843E-2</v>
      </c>
      <c r="C17" s="40">
        <v>1.0373508874113634E-2</v>
      </c>
      <c r="D17" s="40">
        <v>1.1990661625429664</v>
      </c>
      <c r="E17" s="40">
        <v>0.35329623142314182</v>
      </c>
      <c r="F17" s="40">
        <v>-3.2195082796496473E-2</v>
      </c>
      <c r="G17" s="40">
        <v>5.7072129752074159E-2</v>
      </c>
      <c r="H17" s="40">
        <v>-3.2195082796496473E-2</v>
      </c>
      <c r="I17" s="40">
        <v>5.7072129752074159E-2</v>
      </c>
    </row>
    <row r="18" spans="1:9" ht="15.75" thickBot="1" x14ac:dyDescent="0.3">
      <c r="A18" s="41" t="s">
        <v>53</v>
      </c>
      <c r="B18" s="41">
        <v>0.1943228082873428</v>
      </c>
      <c r="C18" s="41">
        <v>4.518107061091816E-3</v>
      </c>
      <c r="D18" s="41">
        <v>43.00978388953537</v>
      </c>
      <c r="E18" s="41">
        <v>5.4014889605031821E-4</v>
      </c>
      <c r="F18" s="41">
        <v>0.17488296260763578</v>
      </c>
      <c r="G18" s="41">
        <v>0.21376265396704983</v>
      </c>
      <c r="H18" s="41">
        <v>0.17488296260763578</v>
      </c>
      <c r="I18" s="41">
        <v>0.21376265396704983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9" sqref="G9"/>
    </sheetView>
  </sheetViews>
  <sheetFormatPr defaultRowHeight="15" x14ac:dyDescent="0.25"/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0.978872925168081</v>
      </c>
    </row>
    <row r="5" spans="1:9" x14ac:dyDescent="0.25">
      <c r="A5" s="40" t="s">
        <v>32</v>
      </c>
      <c r="B5" s="40">
        <v>0.95819220362711544</v>
      </c>
    </row>
    <row r="6" spans="1:9" x14ac:dyDescent="0.25">
      <c r="A6" s="40" t="s">
        <v>33</v>
      </c>
      <c r="B6" s="40">
        <v>0.9372883054406731</v>
      </c>
    </row>
    <row r="7" spans="1:9" x14ac:dyDescent="0.25">
      <c r="A7" s="40" t="s">
        <v>34</v>
      </c>
      <c r="B7" s="40">
        <v>4.4203743948669168E-2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8.9566058041840979E-2</v>
      </c>
      <c r="D12" s="40">
        <v>8.9566058041840979E-2</v>
      </c>
      <c r="E12" s="40">
        <v>45.837967401150735</v>
      </c>
      <c r="F12" s="40">
        <v>2.1127074831919043E-2</v>
      </c>
    </row>
    <row r="13" spans="1:9" x14ac:dyDescent="0.25">
      <c r="A13" s="40" t="s">
        <v>38</v>
      </c>
      <c r="B13" s="40">
        <v>2</v>
      </c>
      <c r="C13" s="40">
        <v>3.907941958159012E-3</v>
      </c>
      <c r="D13" s="40">
        <v>1.953970979079506E-3</v>
      </c>
      <c r="E13" s="40"/>
      <c r="F13" s="40"/>
    </row>
    <row r="14" spans="1:9" ht="15.75" thickBot="1" x14ac:dyDescent="0.3">
      <c r="A14" s="41" t="s">
        <v>39</v>
      </c>
      <c r="B14" s="41">
        <v>3</v>
      </c>
      <c r="C14" s="41">
        <v>9.3473999999999988E-2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-9.2782292887029327E-2</v>
      </c>
      <c r="C17" s="40">
        <v>9.7047608041067698E-2</v>
      </c>
      <c r="D17" s="40">
        <v>-0.95604925005226904</v>
      </c>
      <c r="E17" s="40">
        <v>0.43994169287464047</v>
      </c>
      <c r="F17" s="40">
        <v>-0.51034444854058525</v>
      </c>
      <c r="G17" s="40">
        <v>0.32477986276652659</v>
      </c>
      <c r="H17" s="40">
        <v>-0.51034444854058525</v>
      </c>
      <c r="I17" s="40">
        <v>0.32477986276652659</v>
      </c>
    </row>
    <row r="18" spans="1:9" ht="15.75" thickBot="1" x14ac:dyDescent="0.3">
      <c r="A18" s="41" t="s">
        <v>53</v>
      </c>
      <c r="B18" s="41">
        <v>0.34629623430962336</v>
      </c>
      <c r="C18" s="41">
        <v>5.1148758080337045E-2</v>
      </c>
      <c r="D18" s="41">
        <v>6.7703742438029773</v>
      </c>
      <c r="E18" s="41">
        <v>2.1127074831919043E-2</v>
      </c>
      <c r="F18" s="41">
        <v>0.12622089073196624</v>
      </c>
      <c r="G18" s="41">
        <v>0.56637157788728043</v>
      </c>
      <c r="H18" s="41">
        <v>0.12622089073196624</v>
      </c>
      <c r="I18" s="41">
        <v>0.56637157788728043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2" sqref="J12"/>
    </sheetView>
  </sheetViews>
  <sheetFormatPr defaultRowHeight="15" x14ac:dyDescent="0.25"/>
  <cols>
    <col min="2" max="2" width="19.42578125" customWidth="1"/>
  </cols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0.9999849321276274</v>
      </c>
    </row>
    <row r="5" spans="1:9" x14ac:dyDescent="0.25">
      <c r="A5" s="40" t="s">
        <v>32</v>
      </c>
      <c r="B5" s="40">
        <v>0.99996986448229552</v>
      </c>
    </row>
    <row r="6" spans="1:9" x14ac:dyDescent="0.25">
      <c r="A6" s="40" t="s">
        <v>33</v>
      </c>
      <c r="B6" s="40">
        <v>0.99995479672344323</v>
      </c>
    </row>
    <row r="7" spans="1:9" x14ac:dyDescent="0.25">
      <c r="A7" s="40" t="s">
        <v>34</v>
      </c>
      <c r="B7" s="40">
        <v>1.1275247303897632E-3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8.4370457375964755E-2</v>
      </c>
      <c r="D12" s="40">
        <v>8.4370457375964755E-2</v>
      </c>
      <c r="E12" s="40">
        <v>66364.870468661276</v>
      </c>
      <c r="F12" s="40">
        <v>1.5067872372634397E-5</v>
      </c>
    </row>
    <row r="13" spans="1:9" x14ac:dyDescent="0.25">
      <c r="A13" s="40" t="s">
        <v>38</v>
      </c>
      <c r="B13" s="40">
        <v>2</v>
      </c>
      <c r="C13" s="40">
        <v>2.5426240352810168E-6</v>
      </c>
      <c r="D13" s="40">
        <v>1.2713120176405084E-6</v>
      </c>
      <c r="E13" s="40"/>
      <c r="F13" s="40"/>
    </row>
    <row r="14" spans="1:9" ht="15.75" thickBot="1" x14ac:dyDescent="0.3">
      <c r="A14" s="41" t="s">
        <v>39</v>
      </c>
      <c r="B14" s="41">
        <v>3</v>
      </c>
      <c r="C14" s="41">
        <v>8.4373000000000031E-2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4.4127894156558156E-3</v>
      </c>
      <c r="C17" s="40">
        <v>2.4797405840663281E-3</v>
      </c>
      <c r="D17" s="40">
        <v>1.779536716062305</v>
      </c>
      <c r="E17" s="40">
        <v>0.21711460710152297</v>
      </c>
      <c r="F17" s="40">
        <v>-6.2566731774476997E-3</v>
      </c>
      <c r="G17" s="40">
        <v>1.5082252008759331E-2</v>
      </c>
      <c r="H17" s="40">
        <v>-6.2566731774476997E-3</v>
      </c>
      <c r="I17" s="40">
        <v>1.5082252008759331E-2</v>
      </c>
    </row>
    <row r="18" spans="1:9" ht="15.75" thickBot="1" x14ac:dyDescent="0.3">
      <c r="A18" s="41" t="s">
        <v>53</v>
      </c>
      <c r="B18" s="41">
        <v>0.38579051819184135</v>
      </c>
      <c r="C18" s="41">
        <v>1.4975537672499929E-3</v>
      </c>
      <c r="D18" s="41">
        <v>257.61380100581039</v>
      </c>
      <c r="E18" s="41">
        <v>1.5067872372634397E-5</v>
      </c>
      <c r="F18" s="41">
        <v>0.37934706438723659</v>
      </c>
      <c r="G18" s="41">
        <v>0.39223397199644611</v>
      </c>
      <c r="H18" s="41">
        <v>0.37934706438723659</v>
      </c>
      <c r="I18" s="41">
        <v>0.39223397199644611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8" sqref="B18"/>
    </sheetView>
  </sheetViews>
  <sheetFormatPr defaultRowHeight="15" x14ac:dyDescent="0.25"/>
  <sheetData>
    <row r="1" spans="1:9" x14ac:dyDescent="0.25">
      <c r="A1" t="s">
        <v>29</v>
      </c>
    </row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0.99999226724081547</v>
      </c>
    </row>
    <row r="5" spans="1:9" x14ac:dyDescent="0.25">
      <c r="A5" s="40" t="s">
        <v>32</v>
      </c>
      <c r="B5" s="40">
        <v>0.99998453454142644</v>
      </c>
    </row>
    <row r="6" spans="1:9" x14ac:dyDescent="0.25">
      <c r="A6" s="40" t="s">
        <v>33</v>
      </c>
      <c r="B6" s="40">
        <v>0.66665120120809307</v>
      </c>
    </row>
    <row r="7" spans="1:9" x14ac:dyDescent="0.25">
      <c r="A7" s="40" t="s">
        <v>34</v>
      </c>
      <c r="B7" s="40">
        <v>1.5066277631420326E-3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0.44031519021834997</v>
      </c>
      <c r="D12" s="40">
        <v>0.44031519021834997</v>
      </c>
      <c r="E12" s="40">
        <v>193977.66896871029</v>
      </c>
      <c r="F12" s="40">
        <v>5.1551927215852163E-6</v>
      </c>
    </row>
    <row r="13" spans="1:9" x14ac:dyDescent="0.25">
      <c r="A13" s="40" t="s">
        <v>38</v>
      </c>
      <c r="B13" s="40">
        <v>3</v>
      </c>
      <c r="C13" s="40">
        <v>6.809781650011095E-6</v>
      </c>
      <c r="D13" s="40">
        <v>2.2699272166703649E-6</v>
      </c>
      <c r="E13" s="40"/>
      <c r="F13" s="40"/>
    </row>
    <row r="14" spans="1:9" ht="15.75" thickBot="1" x14ac:dyDescent="0.3">
      <c r="A14" s="41" t="s">
        <v>39</v>
      </c>
      <c r="B14" s="41">
        <v>4</v>
      </c>
      <c r="C14" s="41">
        <v>0.44032199999999999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0</v>
      </c>
      <c r="C17" s="40" t="e">
        <v>#N/A</v>
      </c>
      <c r="D17" s="40" t="e">
        <v>#N/A</v>
      </c>
      <c r="E17" s="40" t="e">
        <v>#N/A</v>
      </c>
      <c r="F17" s="40" t="e">
        <v>#N/A</v>
      </c>
      <c r="G17" s="40" t="e">
        <v>#N/A</v>
      </c>
      <c r="H17" s="40" t="e">
        <v>#N/A</v>
      </c>
      <c r="I17" s="40" t="e">
        <v>#N/A</v>
      </c>
    </row>
    <row r="18" spans="1:9" ht="15.75" thickBot="1" x14ac:dyDescent="0.3">
      <c r="A18" s="41" t="s">
        <v>53</v>
      </c>
      <c r="B18" s="41">
        <v>0.10609723361991601</v>
      </c>
      <c r="C18" s="41">
        <v>2.4089522536302978E-4</v>
      </c>
      <c r="D18" s="41">
        <v>440.42896018394418</v>
      </c>
      <c r="E18" s="41">
        <v>2.5812797945360687E-8</v>
      </c>
      <c r="F18" s="41">
        <v>0.10533059749999904</v>
      </c>
      <c r="G18" s="41">
        <v>0.10686386973983317</v>
      </c>
      <c r="H18" s="41">
        <v>0.10533059749999904</v>
      </c>
      <c r="I18" s="41">
        <v>0.10686386973983317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B18" sqref="B18"/>
    </sheetView>
  </sheetViews>
  <sheetFormatPr defaultRowHeight="15" x14ac:dyDescent="0.25"/>
  <sheetData>
    <row r="2" spans="1:9" ht="15.75" thickBot="1" x14ac:dyDescent="0.3"/>
    <row r="3" spans="1:9" x14ac:dyDescent="0.25">
      <c r="A3" s="43" t="s">
        <v>30</v>
      </c>
      <c r="B3" s="43"/>
    </row>
    <row r="4" spans="1:9" x14ac:dyDescent="0.25">
      <c r="A4" s="40" t="s">
        <v>31</v>
      </c>
      <c r="B4" s="40">
        <v>0.99995383585065289</v>
      </c>
    </row>
    <row r="5" spans="1:9" x14ac:dyDescent="0.25">
      <c r="A5" s="40" t="s">
        <v>32</v>
      </c>
      <c r="B5" s="40">
        <v>0.99990767383243451</v>
      </c>
    </row>
    <row r="6" spans="1:9" x14ac:dyDescent="0.25">
      <c r="A6" s="40" t="s">
        <v>33</v>
      </c>
      <c r="B6" s="40">
        <v>0.66657434049910114</v>
      </c>
    </row>
    <row r="7" spans="1:9" x14ac:dyDescent="0.25">
      <c r="A7" s="40" t="s">
        <v>34</v>
      </c>
      <c r="B7" s="40">
        <v>5.0847983088787531E-3</v>
      </c>
    </row>
    <row r="8" spans="1:9" ht="15.75" thickBot="1" x14ac:dyDescent="0.3">
      <c r="A8" s="41" t="s">
        <v>35</v>
      </c>
      <c r="B8" s="41">
        <v>4</v>
      </c>
    </row>
    <row r="10" spans="1:9" ht="15.75" thickBot="1" x14ac:dyDescent="0.3">
      <c r="A10" t="s">
        <v>36</v>
      </c>
    </row>
    <row r="11" spans="1:9" x14ac:dyDescent="0.25">
      <c r="A11" s="42"/>
      <c r="B11" s="42" t="s">
        <v>41</v>
      </c>
      <c r="C11" s="42" t="s">
        <v>42</v>
      </c>
      <c r="D11" s="42" t="s">
        <v>43</v>
      </c>
      <c r="E11" s="42" t="s">
        <v>44</v>
      </c>
      <c r="F11" s="42" t="s">
        <v>45</v>
      </c>
    </row>
    <row r="12" spans="1:9" x14ac:dyDescent="0.25">
      <c r="A12" s="40" t="s">
        <v>37</v>
      </c>
      <c r="B12" s="40">
        <v>1</v>
      </c>
      <c r="C12" s="40">
        <v>0.84004743447847408</v>
      </c>
      <c r="D12" s="40">
        <v>0.84004743447847408</v>
      </c>
      <c r="E12" s="40">
        <v>32490.496471334707</v>
      </c>
      <c r="F12" s="40">
        <v>3.077680994822934E-5</v>
      </c>
    </row>
    <row r="13" spans="1:9" x14ac:dyDescent="0.25">
      <c r="A13" s="40" t="s">
        <v>38</v>
      </c>
      <c r="B13" s="40">
        <v>3</v>
      </c>
      <c r="C13" s="40">
        <v>7.7565521525928678E-5</v>
      </c>
      <c r="D13" s="40">
        <v>2.5855173841976227E-5</v>
      </c>
      <c r="E13" s="40"/>
      <c r="F13" s="40"/>
    </row>
    <row r="14" spans="1:9" ht="15.75" thickBot="1" x14ac:dyDescent="0.3">
      <c r="A14" s="41" t="s">
        <v>39</v>
      </c>
      <c r="B14" s="41">
        <v>4</v>
      </c>
      <c r="C14" s="41">
        <v>0.84012500000000001</v>
      </c>
      <c r="D14" s="41"/>
      <c r="E14" s="41"/>
      <c r="F14" s="41"/>
    </row>
    <row r="15" spans="1:9" ht="15.75" thickBot="1" x14ac:dyDescent="0.3"/>
    <row r="16" spans="1:9" x14ac:dyDescent="0.25">
      <c r="A16" s="42"/>
      <c r="B16" s="42" t="s">
        <v>46</v>
      </c>
      <c r="C16" s="42" t="s">
        <v>34</v>
      </c>
      <c r="D16" s="42" t="s">
        <v>47</v>
      </c>
      <c r="E16" s="42" t="s">
        <v>48</v>
      </c>
      <c r="F16" s="42" t="s">
        <v>49</v>
      </c>
      <c r="G16" s="42" t="s">
        <v>50</v>
      </c>
      <c r="H16" s="42" t="s">
        <v>51</v>
      </c>
      <c r="I16" s="42" t="s">
        <v>52</v>
      </c>
    </row>
    <row r="17" spans="1:9" x14ac:dyDescent="0.25">
      <c r="A17" s="40" t="s">
        <v>40</v>
      </c>
      <c r="B17" s="40">
        <v>0</v>
      </c>
      <c r="C17" s="40" t="e">
        <v>#N/A</v>
      </c>
      <c r="D17" s="40" t="e">
        <v>#N/A</v>
      </c>
      <c r="E17" s="40" t="e">
        <v>#N/A</v>
      </c>
      <c r="F17" s="40" t="e">
        <v>#N/A</v>
      </c>
      <c r="G17" s="40" t="e">
        <v>#N/A</v>
      </c>
      <c r="H17" s="40" t="e">
        <v>#N/A</v>
      </c>
      <c r="I17" s="40" t="e">
        <v>#N/A</v>
      </c>
    </row>
    <row r="18" spans="1:9" ht="15.75" thickBot="1" x14ac:dyDescent="0.3">
      <c r="A18" s="41" t="s">
        <v>53</v>
      </c>
      <c r="B18" s="41">
        <v>0.19959641851068499</v>
      </c>
      <c r="C18" s="41">
        <v>1.1073236366964505E-3</v>
      </c>
      <c r="D18" s="41">
        <v>180.25120379996</v>
      </c>
      <c r="E18" s="41">
        <v>3.765200486200079E-7</v>
      </c>
      <c r="F18" s="41">
        <v>0.1960724204943268</v>
      </c>
      <c r="G18" s="41">
        <v>0.20312041652704269</v>
      </c>
      <c r="H18" s="41">
        <v>0.1960724204943268</v>
      </c>
      <c r="I18" s="41">
        <v>0.20312041652704269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Foglio1</vt:lpstr>
      <vt:lpstr>Foglio13</vt:lpstr>
      <vt:lpstr>Foglio3</vt:lpstr>
      <vt:lpstr>reg peso 1 v</vt:lpstr>
      <vt:lpstr>reg peso 2 v</vt:lpstr>
      <vt:lpstr>reg peso 3 v</vt:lpstr>
      <vt:lpstr>reg peso4 v</vt:lpstr>
      <vt:lpstr>reg peso 1 v ni</vt:lpstr>
      <vt:lpstr>reg peso 2 v ni</vt:lpstr>
      <vt:lpstr>reg peso 3 v ni</vt:lpstr>
      <vt:lpstr>reg peso 4 v ni</vt:lpstr>
      <vt:lpstr>Foglio12</vt:lpstr>
      <vt:lpstr>Foglio4</vt:lpstr>
      <vt:lpstr>Foglio5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</dc:creator>
  <cp:lastModifiedBy>Lapo</cp:lastModifiedBy>
  <dcterms:created xsi:type="dcterms:W3CDTF">2018-01-23T09:20:25Z</dcterms:created>
  <dcterms:modified xsi:type="dcterms:W3CDTF">2018-02-17T10:19:53Z</dcterms:modified>
</cp:coreProperties>
</file>